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PG198006\Downloads\"/>
    </mc:Choice>
  </mc:AlternateContent>
  <xr:revisionPtr revIDLastSave="0" documentId="13_ncr:1_{0C558A2C-A36C-496A-9D20-77BEF60959A2}" xr6:coauthVersionLast="47" xr6:coauthVersionMax="47" xr10:uidLastSave="{00000000-0000-0000-0000-000000000000}"/>
  <workbookProtection workbookAlgorithmName="SHA-512" workbookHashValue="B+MAl2eyya74NeDVa1qpUFLW1whwbpyjfpZyxvWs/cXhmC4F1fcHAfKEtOUa8QDwsUsBJqFOE8INuOg27vbJLQ==" workbookSaltValue="fXG6bJr36IXb/ea4DgUdmw==" workbookSpinCount="100000" lockStructure="1"/>
  <bookViews>
    <workbookView xWindow="-120" yWindow="-120" windowWidth="29040" windowHeight="15720" activeTab="2" xr2:uid="{DC6CA823-C2BE-4C53-9444-E6FF19A220FF}"/>
  </bookViews>
  <sheets>
    <sheet name="Formulário de Candidatura" sheetId="1" r:id="rId1"/>
    <sheet name="Pedido de Pagamento" sheetId="7" r:id="rId2"/>
    <sheet name="Mapas Auxiliares " sheetId="6" r:id="rId3"/>
    <sheet name="cfg" sheetId="4" state="hidden" r:id="rId4"/>
  </sheets>
  <definedNames>
    <definedName name="_xlnm.Print_Area" localSheetId="0">'Formulário de Candidatura'!$A$1:$O$123</definedName>
    <definedName name="concelho">cfg!$L$1</definedName>
    <definedName name="concelho_aux">'Formulário de Candidatura'!$C$21</definedName>
    <definedName name="decla_1">cfg!$N$10</definedName>
    <definedName name="decla_2">cfg!$N$11</definedName>
    <definedName name="decla_3">cfg!$N$12</definedName>
    <definedName name="decla_a">cfg!$N$8</definedName>
    <definedName name="decla_b">cfg!$N$9</definedName>
    <definedName name="decla_nif">cfg!$M$21</definedName>
    <definedName name="decla_qualidade">cfg!$M$22</definedName>
    <definedName name="email_alias">cfg!$G$37</definedName>
    <definedName name="email_assunto">cfg!$G$38</definedName>
    <definedName name="email_corpo">cfg!$G$39</definedName>
    <definedName name="freg_4801" localSheetId="2">tab_freg_4801[Freguesia]</definedName>
    <definedName name="freg_4801" localSheetId="1">tab_freg_4801[Freguesia]</definedName>
    <definedName name="freg_4801">tab_freg_4801[Freguesia]</definedName>
    <definedName name="freg_4802" localSheetId="2">tab_freg_4802[Freguesia]</definedName>
    <definedName name="freg_4802" localSheetId="1">tab_freg_4802[Freguesia]</definedName>
    <definedName name="freg_4802">tab_freg_4802[Freguesia]</definedName>
    <definedName name="ID_erro_blc">'Formulário de Candidatura'!$O$100</definedName>
    <definedName name="ID_nif_1">'Formulário de Candidatura'!$J$101</definedName>
    <definedName name="ID_nif_2">'Formulário de Candidatura'!$J$102</definedName>
    <definedName name="ID_nif_3">'Formulário de Candidatura'!$J$103</definedName>
    <definedName name="ID_nome_1">'Formulário de Candidatura'!$B$101</definedName>
    <definedName name="ID_nome_2">'Formulário de Candidatura'!$B$102</definedName>
    <definedName name="ID_nome_3">'Formulário de Candidatura'!$B$103</definedName>
    <definedName name="ID_qualidade_1">'Formulário de Candidatura'!$L$101</definedName>
    <definedName name="ID_qualidade_2">'Formulário de Candidatura'!$L$102</definedName>
    <definedName name="ID_qualidade_3">'Formulário de Candidatura'!$L$103</definedName>
    <definedName name="ID_valid_1">'Formulário de Candidatura'!$O$101</definedName>
    <definedName name="ID_valid_2">'Formulário de Candidatura'!$O$102</definedName>
    <definedName name="ID_valid_3">'Formulário de Candidatura'!$O$103</definedName>
    <definedName name="limite_apoio" localSheetId="1">'Pedido de Pagamento'!#REF!</definedName>
    <definedName name="limite_apoio">#REF!</definedName>
    <definedName name="nif_promotor">'Formulário de Candidatura'!$C$20</definedName>
    <definedName name="nome_promotor">'Formulário de Candidatura'!$C$19</definedName>
    <definedName name="regulamento">cfg!$N$6</definedName>
    <definedName name="teste" localSheetId="1">'Pedido de Pagamento'!$AO$14</definedName>
    <definedName name="teste">#REF!</definedName>
    <definedName name="total_despesa_s_iva" localSheetId="1">'Pedido de Pagamento'!#REF!</definedName>
    <definedName name="total_despesa_s_iva">#REF!</definedName>
    <definedName name="tp_desp" localSheetId="1">'Pedido de Pagamento'!$AI$14:$AI$17</definedName>
    <definedName name="tp_desp">#REF!</definedName>
    <definedName name="tx_apoio" localSheetId="1">'Pedido de Pagamento'!#REF!</definedName>
    <definedName name="tx_apoio">#REF!</definedName>
    <definedName name="valor_apoio_drec" localSheetId="1">'Pedido de Pagamento'!#REF!</definedName>
    <definedName name="valor_apoio_drec">#REF!</definedName>
    <definedName name="valor_apoio_elegível" localSheetId="1">'Pedido de Pagamento'!#REF!</definedName>
    <definedName name="valor_apoio_elegível">#REF!</definedName>
    <definedName name="valor_apoio_estimado" localSheetId="1">'Pedido de Pagamento'!#REF!</definedName>
    <definedName name="valor_apoio_estimad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6" i="6" l="1"/>
  <c r="P100" i="6"/>
  <c r="M100" i="6"/>
  <c r="M22" i="6"/>
  <c r="N22" i="6" s="1"/>
  <c r="P22" i="6" s="1"/>
  <c r="M23" i="6"/>
  <c r="N23" i="6" s="1"/>
  <c r="P23" i="6" s="1"/>
  <c r="M24" i="6"/>
  <c r="N24" i="6"/>
  <c r="P24" i="6" s="1"/>
  <c r="M25" i="6"/>
  <c r="N25" i="6" s="1"/>
  <c r="P25" i="6" s="1"/>
  <c r="M26" i="6"/>
  <c r="N26" i="6"/>
  <c r="M27" i="6"/>
  <c r="N27" i="6" s="1"/>
  <c r="P27" i="6" s="1"/>
  <c r="M28" i="6"/>
  <c r="N28" i="6" s="1"/>
  <c r="P28" i="6" s="1"/>
  <c r="M29" i="6"/>
  <c r="N29" i="6"/>
  <c r="P29" i="6"/>
  <c r="M30" i="6"/>
  <c r="N30" i="6" s="1"/>
  <c r="P30" i="6" s="1"/>
  <c r="M31" i="6"/>
  <c r="N31" i="6"/>
  <c r="P31" i="6"/>
  <c r="M32" i="6"/>
  <c r="N32" i="6"/>
  <c r="P32" i="6" s="1"/>
  <c r="M33" i="6"/>
  <c r="N33" i="6"/>
  <c r="P33" i="6" s="1"/>
  <c r="M34" i="6"/>
  <c r="N34" i="6"/>
  <c r="P34" i="6"/>
  <c r="M35" i="6"/>
  <c r="N35" i="6" s="1"/>
  <c r="P35" i="6" s="1"/>
  <c r="M36" i="6"/>
  <c r="N36" i="6" s="1"/>
  <c r="P36" i="6" s="1"/>
  <c r="M37" i="6"/>
  <c r="N37" i="6"/>
  <c r="P37" i="6"/>
  <c r="M38" i="6"/>
  <c r="N38" i="6" s="1"/>
  <c r="P38" i="6" s="1"/>
  <c r="M39" i="6"/>
  <c r="N39" i="6"/>
  <c r="P39" i="6"/>
  <c r="M40" i="6"/>
  <c r="N40" i="6"/>
  <c r="P40" i="6" s="1"/>
  <c r="M41" i="6"/>
  <c r="N41" i="6"/>
  <c r="P41" i="6" s="1"/>
  <c r="M42" i="6"/>
  <c r="N42" i="6"/>
  <c r="P42" i="6"/>
  <c r="M43" i="6"/>
  <c r="N43" i="6" s="1"/>
  <c r="P43" i="6" s="1"/>
  <c r="M44" i="6"/>
  <c r="N44" i="6" s="1"/>
  <c r="P44" i="6" s="1"/>
  <c r="M45" i="6"/>
  <c r="N45" i="6"/>
  <c r="P45" i="6"/>
  <c r="M46" i="6"/>
  <c r="N46" i="6" s="1"/>
  <c r="P46" i="6" s="1"/>
  <c r="M47" i="6"/>
  <c r="N47" i="6"/>
  <c r="P47" i="6"/>
  <c r="M48" i="6"/>
  <c r="N48" i="6"/>
  <c r="P48" i="6" s="1"/>
  <c r="M49" i="6"/>
  <c r="N49" i="6" s="1"/>
  <c r="P49" i="6" s="1"/>
  <c r="M50" i="6"/>
  <c r="N50" i="6"/>
  <c r="P50" i="6"/>
  <c r="M51" i="6"/>
  <c r="N51" i="6" s="1"/>
  <c r="P51" i="6" s="1"/>
  <c r="M52" i="6"/>
  <c r="N52" i="6" s="1"/>
  <c r="P52" i="6" s="1"/>
  <c r="M53" i="6"/>
  <c r="N53" i="6"/>
  <c r="P53" i="6"/>
  <c r="M54" i="6"/>
  <c r="N54" i="6"/>
  <c r="P54" i="6" s="1"/>
  <c r="M55" i="6"/>
  <c r="N55" i="6" s="1"/>
  <c r="P55" i="6" s="1"/>
  <c r="M56" i="6"/>
  <c r="N56" i="6"/>
  <c r="P56" i="6" s="1"/>
  <c r="M57" i="6"/>
  <c r="N57" i="6" s="1"/>
  <c r="P57" i="6" s="1"/>
  <c r="M58" i="6"/>
  <c r="N58" i="6"/>
  <c r="P58" i="6"/>
  <c r="M59" i="6"/>
  <c r="N59" i="6" s="1"/>
  <c r="P59" i="6" s="1"/>
  <c r="M60" i="6"/>
  <c r="N60" i="6" s="1"/>
  <c r="P60" i="6" s="1"/>
  <c r="M61" i="6"/>
  <c r="N61" i="6"/>
  <c r="P61" i="6"/>
  <c r="M62" i="6"/>
  <c r="N62" i="6"/>
  <c r="P62" i="6" s="1"/>
  <c r="M63" i="6"/>
  <c r="N63" i="6" s="1"/>
  <c r="P63" i="6" s="1"/>
  <c r="M64" i="6"/>
  <c r="N64" i="6"/>
  <c r="P64" i="6" s="1"/>
  <c r="M65" i="6"/>
  <c r="N65" i="6" s="1"/>
  <c r="P65" i="6" s="1"/>
  <c r="M66" i="6"/>
  <c r="N66" i="6"/>
  <c r="P66" i="6"/>
  <c r="M67" i="6"/>
  <c r="N67" i="6" s="1"/>
  <c r="P67" i="6" s="1"/>
  <c r="M68" i="6"/>
  <c r="N68" i="6" s="1"/>
  <c r="P68" i="6" s="1"/>
  <c r="M69" i="6"/>
  <c r="N69" i="6"/>
  <c r="P69" i="6"/>
  <c r="M70" i="6"/>
  <c r="N70" i="6"/>
  <c r="P70" i="6" s="1"/>
  <c r="M71" i="6"/>
  <c r="N71" i="6" s="1"/>
  <c r="P71" i="6" s="1"/>
  <c r="M72" i="6"/>
  <c r="N72" i="6"/>
  <c r="P72" i="6" s="1"/>
  <c r="M73" i="6"/>
  <c r="N73" i="6" s="1"/>
  <c r="P73" i="6" s="1"/>
  <c r="M74" i="6"/>
  <c r="N74" i="6"/>
  <c r="P74" i="6"/>
  <c r="M75" i="6"/>
  <c r="N75" i="6" s="1"/>
  <c r="P75" i="6" s="1"/>
  <c r="M76" i="6"/>
  <c r="N76" i="6" s="1"/>
  <c r="P76" i="6" s="1"/>
  <c r="M77" i="6"/>
  <c r="N77" i="6"/>
  <c r="P77" i="6"/>
  <c r="M78" i="6"/>
  <c r="N78" i="6"/>
  <c r="P78" i="6" s="1"/>
  <c r="M79" i="6"/>
  <c r="N79" i="6"/>
  <c r="P79" i="6"/>
  <c r="M80" i="6"/>
  <c r="N80" i="6"/>
  <c r="P80" i="6" s="1"/>
  <c r="M81" i="6"/>
  <c r="N81" i="6" s="1"/>
  <c r="P81" i="6" s="1"/>
  <c r="M82" i="6"/>
  <c r="N82" i="6"/>
  <c r="P82" i="6"/>
  <c r="M83" i="6"/>
  <c r="N83" i="6" s="1"/>
  <c r="P83" i="6" s="1"/>
  <c r="M84" i="6"/>
  <c r="N84" i="6" s="1"/>
  <c r="P84" i="6" s="1"/>
  <c r="M85" i="6"/>
  <c r="N85" i="6"/>
  <c r="P85" i="6"/>
  <c r="M86" i="6"/>
  <c r="N86" i="6"/>
  <c r="P86" i="6" s="1"/>
  <c r="M87" i="6"/>
  <c r="N87" i="6" s="1"/>
  <c r="P87" i="6" s="1"/>
  <c r="M88" i="6"/>
  <c r="N88" i="6"/>
  <c r="P88" i="6" s="1"/>
  <c r="M89" i="6"/>
  <c r="N89" i="6" s="1"/>
  <c r="P89" i="6" s="1"/>
  <c r="M90" i="6"/>
  <c r="N90" i="6"/>
  <c r="P90" i="6"/>
  <c r="M91" i="6"/>
  <c r="N91" i="6" s="1"/>
  <c r="P91" i="6" s="1"/>
  <c r="M92" i="6"/>
  <c r="N92" i="6" s="1"/>
  <c r="P92" i="6" s="1"/>
  <c r="M93" i="6"/>
  <c r="N93" i="6"/>
  <c r="P93" i="6"/>
  <c r="M94" i="6"/>
  <c r="N94" i="6"/>
  <c r="P94" i="6" s="1"/>
  <c r="M95" i="6"/>
  <c r="N95" i="6" s="1"/>
  <c r="P95" i="6" s="1"/>
  <c r="M96" i="6"/>
  <c r="N96" i="6"/>
  <c r="P96" i="6" s="1"/>
  <c r="M97" i="6"/>
  <c r="N97" i="6" s="1"/>
  <c r="P97" i="6" s="1"/>
  <c r="M98" i="6"/>
  <c r="N98" i="6"/>
  <c r="P98" i="6"/>
  <c r="M99" i="6"/>
  <c r="N99" i="6" s="1"/>
  <c r="P99" i="6" s="1"/>
  <c r="J101" i="6"/>
  <c r="K101" i="6"/>
  <c r="M20" i="6"/>
  <c r="P411" i="7"/>
  <c r="P407" i="7"/>
  <c r="P408" i="7"/>
  <c r="P409" i="7"/>
  <c r="P410" i="7"/>
  <c r="P403" i="7"/>
  <c r="P404" i="7"/>
  <c r="P405" i="7"/>
  <c r="P406" i="7"/>
  <c r="P183" i="7"/>
  <c r="P184" i="7"/>
  <c r="P185" i="7"/>
  <c r="P186" i="7"/>
  <c r="P187" i="7"/>
  <c r="P188" i="7"/>
  <c r="P189" i="7"/>
  <c r="P190" i="7"/>
  <c r="P191" i="7"/>
  <c r="P192" i="7"/>
  <c r="P193" i="7"/>
  <c r="P194" i="7"/>
  <c r="P195" i="7"/>
  <c r="P196" i="7"/>
  <c r="P197" i="7"/>
  <c r="P198" i="7"/>
  <c r="P199" i="7"/>
  <c r="P200" i="7"/>
  <c r="P201" i="7"/>
  <c r="P202" i="7"/>
  <c r="P203" i="7"/>
  <c r="P204" i="7"/>
  <c r="P205" i="7"/>
  <c r="P206" i="7"/>
  <c r="P207" i="7"/>
  <c r="P208" i="7"/>
  <c r="P209" i="7"/>
  <c r="P210" i="7"/>
  <c r="P211" i="7"/>
  <c r="P212" i="7"/>
  <c r="P213" i="7"/>
  <c r="P214" i="7"/>
  <c r="P215" i="7"/>
  <c r="P216" i="7"/>
  <c r="P217" i="7"/>
  <c r="P218" i="7"/>
  <c r="P219" i="7"/>
  <c r="P220" i="7"/>
  <c r="P221" i="7"/>
  <c r="P222" i="7"/>
  <c r="P223" i="7"/>
  <c r="P224" i="7"/>
  <c r="P225" i="7"/>
  <c r="P226" i="7"/>
  <c r="P227" i="7"/>
  <c r="P228" i="7"/>
  <c r="P229" i="7"/>
  <c r="P230" i="7"/>
  <c r="P231" i="7"/>
  <c r="P232" i="7"/>
  <c r="P233" i="7"/>
  <c r="P234" i="7"/>
  <c r="P235" i="7"/>
  <c r="P236" i="7"/>
  <c r="P237" i="7"/>
  <c r="P238" i="7"/>
  <c r="P239" i="7"/>
  <c r="P240" i="7"/>
  <c r="P241" i="7"/>
  <c r="P242" i="7"/>
  <c r="P243" i="7"/>
  <c r="P244" i="7"/>
  <c r="P245" i="7"/>
  <c r="P246" i="7"/>
  <c r="P247" i="7"/>
  <c r="P248" i="7"/>
  <c r="P249" i="7"/>
  <c r="P250" i="7"/>
  <c r="P251" i="7"/>
  <c r="P252" i="7"/>
  <c r="P253" i="7"/>
  <c r="P254" i="7"/>
  <c r="P255" i="7"/>
  <c r="P256" i="7"/>
  <c r="P257" i="7"/>
  <c r="P258" i="7"/>
  <c r="P259" i="7"/>
  <c r="P260" i="7"/>
  <c r="P261" i="7"/>
  <c r="P262" i="7"/>
  <c r="P263" i="7"/>
  <c r="P264" i="7"/>
  <c r="P265" i="7"/>
  <c r="P266" i="7"/>
  <c r="P267" i="7"/>
  <c r="P268" i="7"/>
  <c r="P269" i="7"/>
  <c r="P270" i="7"/>
  <c r="P271" i="7"/>
  <c r="P272" i="7"/>
  <c r="P273" i="7"/>
  <c r="P274" i="7"/>
  <c r="P275" i="7"/>
  <c r="P276" i="7"/>
  <c r="P277" i="7"/>
  <c r="P278" i="7"/>
  <c r="P279" i="7"/>
  <c r="P280" i="7"/>
  <c r="P281" i="7"/>
  <c r="P282" i="7"/>
  <c r="P283" i="7"/>
  <c r="P284" i="7"/>
  <c r="P285" i="7"/>
  <c r="P286" i="7"/>
  <c r="P287" i="7"/>
  <c r="P288" i="7"/>
  <c r="P289" i="7"/>
  <c r="P290" i="7"/>
  <c r="P291" i="7"/>
  <c r="P292" i="7"/>
  <c r="P293" i="7"/>
  <c r="P294" i="7"/>
  <c r="P295" i="7"/>
  <c r="P296" i="7"/>
  <c r="P297" i="7"/>
  <c r="P298" i="7"/>
  <c r="P299" i="7"/>
  <c r="P300" i="7"/>
  <c r="P301" i="7"/>
  <c r="P302" i="7"/>
  <c r="P303" i="7"/>
  <c r="P304" i="7"/>
  <c r="P305" i="7"/>
  <c r="P306" i="7"/>
  <c r="P307" i="7"/>
  <c r="P308" i="7"/>
  <c r="P309" i="7"/>
  <c r="P310" i="7"/>
  <c r="P311" i="7"/>
  <c r="P312" i="7"/>
  <c r="P313" i="7"/>
  <c r="P314" i="7"/>
  <c r="P315" i="7"/>
  <c r="P316" i="7"/>
  <c r="P317" i="7"/>
  <c r="P318" i="7"/>
  <c r="P319" i="7"/>
  <c r="P320" i="7"/>
  <c r="P321" i="7"/>
  <c r="P322" i="7"/>
  <c r="P323" i="7"/>
  <c r="P324" i="7"/>
  <c r="P325" i="7"/>
  <c r="P326" i="7"/>
  <c r="P327" i="7"/>
  <c r="P328" i="7"/>
  <c r="P329" i="7"/>
  <c r="P330" i="7"/>
  <c r="P331" i="7"/>
  <c r="P332" i="7"/>
  <c r="P333" i="7"/>
  <c r="P334" i="7"/>
  <c r="P335" i="7"/>
  <c r="P336" i="7"/>
  <c r="P337" i="7"/>
  <c r="P338" i="7"/>
  <c r="P339" i="7"/>
  <c r="P340" i="7"/>
  <c r="P341" i="7"/>
  <c r="P342" i="7"/>
  <c r="P343" i="7"/>
  <c r="P344" i="7"/>
  <c r="P345" i="7"/>
  <c r="P346" i="7"/>
  <c r="P347" i="7"/>
  <c r="P348" i="7"/>
  <c r="P349" i="7"/>
  <c r="P350" i="7"/>
  <c r="P351" i="7"/>
  <c r="P352" i="7"/>
  <c r="P353" i="7"/>
  <c r="P354" i="7"/>
  <c r="P355" i="7"/>
  <c r="P356" i="7"/>
  <c r="P357" i="7"/>
  <c r="P358" i="7"/>
  <c r="P359" i="7"/>
  <c r="P360" i="7"/>
  <c r="P361" i="7"/>
  <c r="P362" i="7"/>
  <c r="P363" i="7"/>
  <c r="P364" i="7"/>
  <c r="P365" i="7"/>
  <c r="P366" i="7"/>
  <c r="P367" i="7"/>
  <c r="P368" i="7"/>
  <c r="P369" i="7"/>
  <c r="P370" i="7"/>
  <c r="P371" i="7"/>
  <c r="P372" i="7"/>
  <c r="P373" i="7"/>
  <c r="P374" i="7"/>
  <c r="P375" i="7"/>
  <c r="P376" i="7"/>
  <c r="P377" i="7"/>
  <c r="P378" i="7"/>
  <c r="P379" i="7"/>
  <c r="P380" i="7"/>
  <c r="P381" i="7"/>
  <c r="P382" i="7"/>
  <c r="P383" i="7"/>
  <c r="P384" i="7"/>
  <c r="P385" i="7"/>
  <c r="P386" i="7"/>
  <c r="P387" i="7"/>
  <c r="P388" i="7"/>
  <c r="P389" i="7"/>
  <c r="P390" i="7"/>
  <c r="P391" i="7"/>
  <c r="P392" i="7"/>
  <c r="P393" i="7"/>
  <c r="P394" i="7"/>
  <c r="P395" i="7"/>
  <c r="P396" i="7"/>
  <c r="P397" i="7"/>
  <c r="P398" i="7"/>
  <c r="P399" i="7"/>
  <c r="P400" i="7"/>
  <c r="P401" i="7"/>
  <c r="P402" i="7"/>
  <c r="P162" i="7"/>
  <c r="P163" i="7"/>
  <c r="P164" i="7"/>
  <c r="P165" i="7"/>
  <c r="P166" i="7"/>
  <c r="P167" i="7"/>
  <c r="P168" i="7"/>
  <c r="P169" i="7"/>
  <c r="P170" i="7"/>
  <c r="P171" i="7"/>
  <c r="P172" i="7"/>
  <c r="P173" i="7"/>
  <c r="P174" i="7"/>
  <c r="P175" i="7"/>
  <c r="P176" i="7"/>
  <c r="P177" i="7"/>
  <c r="P178" i="7"/>
  <c r="P179" i="7"/>
  <c r="P180" i="7"/>
  <c r="P181" i="7"/>
  <c r="P182" i="7"/>
  <c r="I3" i="7"/>
  <c r="P12" i="7" l="1"/>
  <c r="T12" i="7" s="1"/>
  <c r="S12" i="7"/>
  <c r="P14" i="7"/>
  <c r="T14" i="7" s="1"/>
  <c r="P15" i="7"/>
  <c r="T15" i="7" s="1"/>
  <c r="P16" i="7"/>
  <c r="T16" i="7" s="1"/>
  <c r="P17" i="7"/>
  <c r="T17" i="7" s="1"/>
  <c r="P18" i="7"/>
  <c r="T18" i="7" s="1"/>
  <c r="P19" i="7"/>
  <c r="T19" i="7" s="1"/>
  <c r="P20" i="7"/>
  <c r="T20" i="7" s="1"/>
  <c r="P21" i="7"/>
  <c r="T21" i="7" s="1"/>
  <c r="P22" i="7"/>
  <c r="T22" i="7" s="1"/>
  <c r="P23" i="7"/>
  <c r="T23" i="7" s="1"/>
  <c r="P24" i="7"/>
  <c r="T24" i="7" s="1"/>
  <c r="P25" i="7"/>
  <c r="T25" i="7" s="1"/>
  <c r="P26" i="7"/>
  <c r="T26" i="7" s="1"/>
  <c r="P27" i="7"/>
  <c r="T27" i="7" s="1"/>
  <c r="P28" i="7"/>
  <c r="T28" i="7" s="1"/>
  <c r="P29" i="7"/>
  <c r="T29" i="7" s="1"/>
  <c r="P30" i="7"/>
  <c r="T30" i="7" s="1"/>
  <c r="P31" i="7"/>
  <c r="T31" i="7" s="1"/>
  <c r="P32" i="7"/>
  <c r="T32" i="7" s="1"/>
  <c r="P33" i="7"/>
  <c r="T33" i="7" s="1"/>
  <c r="P34" i="7"/>
  <c r="T34" i="7" s="1"/>
  <c r="P35" i="7"/>
  <c r="T35" i="7" s="1"/>
  <c r="P36" i="7"/>
  <c r="T36" i="7" s="1"/>
  <c r="P37" i="7"/>
  <c r="T37" i="7" s="1"/>
  <c r="P38" i="7"/>
  <c r="T38" i="7" s="1"/>
  <c r="P39" i="7"/>
  <c r="T39" i="7" s="1"/>
  <c r="P40" i="7"/>
  <c r="T40" i="7" s="1"/>
  <c r="P41" i="7"/>
  <c r="T41" i="7" s="1"/>
  <c r="P42" i="7"/>
  <c r="T42" i="7" s="1"/>
  <c r="P43" i="7"/>
  <c r="T43" i="7" s="1"/>
  <c r="P44" i="7"/>
  <c r="T44" i="7" s="1"/>
  <c r="P45" i="7"/>
  <c r="T45" i="7" s="1"/>
  <c r="P46" i="7"/>
  <c r="T46" i="7" s="1"/>
  <c r="P47" i="7"/>
  <c r="T47" i="7" s="1"/>
  <c r="P48" i="7"/>
  <c r="T48" i="7" s="1"/>
  <c r="P49" i="7"/>
  <c r="T49" i="7" s="1"/>
  <c r="P50" i="7"/>
  <c r="T50" i="7" s="1"/>
  <c r="P51" i="7"/>
  <c r="T51" i="7" s="1"/>
  <c r="P52" i="7"/>
  <c r="T52" i="7" s="1"/>
  <c r="P53" i="7"/>
  <c r="T53" i="7" s="1"/>
  <c r="P54" i="7"/>
  <c r="T54" i="7" s="1"/>
  <c r="P55" i="7"/>
  <c r="T55" i="7" s="1"/>
  <c r="P56" i="7"/>
  <c r="T56" i="7" s="1"/>
  <c r="P57" i="7"/>
  <c r="T57" i="7" s="1"/>
  <c r="P58" i="7"/>
  <c r="T58" i="7" s="1"/>
  <c r="P59" i="7"/>
  <c r="T59" i="7" s="1"/>
  <c r="P60" i="7"/>
  <c r="T60" i="7" s="1"/>
  <c r="P61" i="7"/>
  <c r="T61" i="7" s="1"/>
  <c r="P62" i="7"/>
  <c r="T62" i="7" s="1"/>
  <c r="P63" i="7"/>
  <c r="T63" i="7" s="1"/>
  <c r="P64" i="7"/>
  <c r="T64" i="7" s="1"/>
  <c r="P65" i="7"/>
  <c r="T65" i="7" s="1"/>
  <c r="P66" i="7"/>
  <c r="T66" i="7" s="1"/>
  <c r="P67" i="7"/>
  <c r="T67" i="7" s="1"/>
  <c r="P68" i="7"/>
  <c r="T68" i="7" s="1"/>
  <c r="P69" i="7"/>
  <c r="T69" i="7" s="1"/>
  <c r="P70" i="7"/>
  <c r="T70" i="7" s="1"/>
  <c r="P71" i="7"/>
  <c r="T71" i="7" s="1"/>
  <c r="P72" i="7"/>
  <c r="T72" i="7" s="1"/>
  <c r="P73" i="7"/>
  <c r="T73" i="7" s="1"/>
  <c r="P74" i="7"/>
  <c r="T74" i="7" s="1"/>
  <c r="P75" i="7"/>
  <c r="T75" i="7" s="1"/>
  <c r="P76" i="7"/>
  <c r="T76" i="7" s="1"/>
  <c r="P77" i="7"/>
  <c r="T77" i="7" s="1"/>
  <c r="P78" i="7"/>
  <c r="T78" i="7" s="1"/>
  <c r="P79" i="7"/>
  <c r="T79" i="7" s="1"/>
  <c r="P80" i="7"/>
  <c r="T80" i="7" s="1"/>
  <c r="P81" i="7"/>
  <c r="T81" i="7" s="1"/>
  <c r="P82" i="7"/>
  <c r="T82" i="7" s="1"/>
  <c r="P83" i="7"/>
  <c r="T83" i="7" s="1"/>
  <c r="P84" i="7"/>
  <c r="T84" i="7" s="1"/>
  <c r="P85" i="7"/>
  <c r="T85" i="7" s="1"/>
  <c r="P86" i="7"/>
  <c r="T86" i="7" s="1"/>
  <c r="P87" i="7"/>
  <c r="T87" i="7" s="1"/>
  <c r="P88" i="7"/>
  <c r="T88" i="7" s="1"/>
  <c r="P89" i="7"/>
  <c r="T89" i="7" s="1"/>
  <c r="P90" i="7"/>
  <c r="T90" i="7" s="1"/>
  <c r="P91" i="7"/>
  <c r="T91" i="7" s="1"/>
  <c r="P92" i="7"/>
  <c r="T92" i="7" s="1"/>
  <c r="P93" i="7"/>
  <c r="T93" i="7" s="1"/>
  <c r="P94" i="7"/>
  <c r="T94" i="7" s="1"/>
  <c r="P95" i="7"/>
  <c r="T95" i="7" s="1"/>
  <c r="P96" i="7"/>
  <c r="T96" i="7" s="1"/>
  <c r="P97" i="7"/>
  <c r="T97" i="7" s="1"/>
  <c r="P98" i="7"/>
  <c r="T98" i="7" s="1"/>
  <c r="P99" i="7"/>
  <c r="T99" i="7" s="1"/>
  <c r="P100" i="7"/>
  <c r="T100" i="7" s="1"/>
  <c r="P101" i="7"/>
  <c r="T101" i="7" s="1"/>
  <c r="P102" i="7"/>
  <c r="T102" i="7" s="1"/>
  <c r="P103" i="7"/>
  <c r="T103" i="7" s="1"/>
  <c r="P104" i="7"/>
  <c r="T104" i="7" s="1"/>
  <c r="P105" i="7"/>
  <c r="T105" i="7" s="1"/>
  <c r="P106" i="7"/>
  <c r="T106" i="7" s="1"/>
  <c r="P107" i="7"/>
  <c r="T107" i="7" s="1"/>
  <c r="P108" i="7"/>
  <c r="T108" i="7" s="1"/>
  <c r="P109" i="7"/>
  <c r="T109" i="7" s="1"/>
  <c r="P110" i="7"/>
  <c r="T110" i="7" s="1"/>
  <c r="P111" i="7"/>
  <c r="T111" i="7" s="1"/>
  <c r="P112" i="7"/>
  <c r="T112" i="7" s="1"/>
  <c r="P113" i="7"/>
  <c r="T113" i="7" s="1"/>
  <c r="P114" i="7"/>
  <c r="T114" i="7" s="1"/>
  <c r="P115" i="7"/>
  <c r="T115" i="7" s="1"/>
  <c r="P116" i="7"/>
  <c r="T116" i="7" s="1"/>
  <c r="P117" i="7"/>
  <c r="T117" i="7" s="1"/>
  <c r="P118" i="7"/>
  <c r="T118" i="7" s="1"/>
  <c r="P119" i="7"/>
  <c r="T119" i="7" s="1"/>
  <c r="P120" i="7"/>
  <c r="T120" i="7" s="1"/>
  <c r="P121" i="7"/>
  <c r="T121" i="7" s="1"/>
  <c r="P122" i="7"/>
  <c r="T122" i="7" s="1"/>
  <c r="P123" i="7"/>
  <c r="T123" i="7" s="1"/>
  <c r="P124" i="7"/>
  <c r="T124" i="7" s="1"/>
  <c r="P125" i="7"/>
  <c r="T125" i="7" s="1"/>
  <c r="P126" i="7"/>
  <c r="T126" i="7" s="1"/>
  <c r="P127" i="7"/>
  <c r="T127" i="7" s="1"/>
  <c r="P128" i="7"/>
  <c r="T128" i="7" s="1"/>
  <c r="P129" i="7"/>
  <c r="T129" i="7" s="1"/>
  <c r="P130" i="7"/>
  <c r="T130" i="7" s="1"/>
  <c r="P131" i="7"/>
  <c r="T131" i="7" s="1"/>
  <c r="P132" i="7"/>
  <c r="T132" i="7" s="1"/>
  <c r="P133" i="7"/>
  <c r="T133" i="7" s="1"/>
  <c r="P134" i="7"/>
  <c r="T134" i="7" s="1"/>
  <c r="P135" i="7"/>
  <c r="T135" i="7" s="1"/>
  <c r="P136" i="7"/>
  <c r="T136" i="7" s="1"/>
  <c r="P137" i="7"/>
  <c r="T137" i="7" s="1"/>
  <c r="P138" i="7"/>
  <c r="T138" i="7" s="1"/>
  <c r="P139" i="7"/>
  <c r="T139" i="7" s="1"/>
  <c r="P140" i="7"/>
  <c r="T140" i="7" s="1"/>
  <c r="P141" i="7"/>
  <c r="T141" i="7" s="1"/>
  <c r="P142" i="7"/>
  <c r="T142" i="7" s="1"/>
  <c r="P143" i="7"/>
  <c r="T143" i="7" s="1"/>
  <c r="P144" i="7"/>
  <c r="T144" i="7" s="1"/>
  <c r="P145" i="7"/>
  <c r="T145" i="7" s="1"/>
  <c r="P146" i="7"/>
  <c r="T146" i="7" s="1"/>
  <c r="P147" i="7"/>
  <c r="T147" i="7" s="1"/>
  <c r="P148" i="7"/>
  <c r="T148" i="7" s="1"/>
  <c r="P149" i="7"/>
  <c r="T149" i="7" s="1"/>
  <c r="P150" i="7"/>
  <c r="T150" i="7" s="1"/>
  <c r="P151" i="7"/>
  <c r="T151" i="7" s="1"/>
  <c r="P152" i="7"/>
  <c r="T152" i="7" s="1"/>
  <c r="P153" i="7"/>
  <c r="T153" i="7" s="1"/>
  <c r="P154" i="7"/>
  <c r="T154" i="7" s="1"/>
  <c r="P155" i="7"/>
  <c r="T155" i="7" s="1"/>
  <c r="P156" i="7"/>
  <c r="T156" i="7" s="1"/>
  <c r="P157" i="7"/>
  <c r="T157" i="7" s="1"/>
  <c r="P158" i="7"/>
  <c r="T158" i="7" s="1"/>
  <c r="P159" i="7"/>
  <c r="T159" i="7" s="1"/>
  <c r="P160" i="7"/>
  <c r="T160" i="7" s="1"/>
  <c r="P161" i="7"/>
  <c r="T161" i="7" s="1"/>
  <c r="P13" i="7"/>
  <c r="T13" i="7" s="1"/>
  <c r="AI11" i="7" s="1"/>
  <c r="AI25" i="7"/>
  <c r="AI24" i="7"/>
  <c r="AI21" i="7"/>
  <c r="Y21" i="7"/>
  <c r="AD21" i="7" s="1"/>
  <c r="Y22" i="7"/>
  <c r="AD22" i="7" s="1"/>
  <c r="Y23" i="7"/>
  <c r="AD23" i="7" s="1"/>
  <c r="Y24" i="7"/>
  <c r="AD24" i="7" s="1"/>
  <c r="Y25" i="7"/>
  <c r="AD25" i="7" s="1"/>
  <c r="Y26" i="7"/>
  <c r="AD26" i="7" s="1"/>
  <c r="Y27" i="7"/>
  <c r="AD27" i="7" s="1"/>
  <c r="Y28" i="7"/>
  <c r="AD28" i="7" s="1"/>
  <c r="Y29" i="7"/>
  <c r="AD29" i="7" s="1"/>
  <c r="Y30" i="7"/>
  <c r="AD30" i="7" s="1"/>
  <c r="Y31" i="7"/>
  <c r="AD31" i="7" s="1"/>
  <c r="Y32" i="7"/>
  <c r="AD32" i="7" s="1"/>
  <c r="Y33" i="7"/>
  <c r="AD33" i="7" s="1"/>
  <c r="Y34" i="7"/>
  <c r="AD34" i="7" s="1"/>
  <c r="Y35" i="7"/>
  <c r="AD35" i="7" s="1"/>
  <c r="Y36" i="7"/>
  <c r="AD36" i="7" s="1"/>
  <c r="Y37" i="7"/>
  <c r="AD37" i="7" s="1"/>
  <c r="Y38" i="7"/>
  <c r="AD38" i="7" s="1"/>
  <c r="Y39" i="7"/>
  <c r="AD39" i="7" s="1"/>
  <c r="Y40" i="7"/>
  <c r="AD40" i="7" s="1"/>
  <c r="Y41" i="7"/>
  <c r="AD41" i="7" s="1"/>
  <c r="Y42" i="7"/>
  <c r="AD42" i="7" s="1"/>
  <c r="Y43" i="7"/>
  <c r="AD43" i="7" s="1"/>
  <c r="Y44" i="7"/>
  <c r="AD44" i="7" s="1"/>
  <c r="Y45" i="7"/>
  <c r="AD45" i="7" s="1"/>
  <c r="Y46" i="7"/>
  <c r="AD46" i="7" s="1"/>
  <c r="Y47" i="7"/>
  <c r="AD47" i="7" s="1"/>
  <c r="Y48" i="7"/>
  <c r="AD48" i="7" s="1"/>
  <c r="Y49" i="7"/>
  <c r="AD49" i="7" s="1"/>
  <c r="Y50" i="7"/>
  <c r="AD50" i="7" s="1"/>
  <c r="Y51" i="7"/>
  <c r="AD51" i="7" s="1"/>
  <c r="Y52" i="7"/>
  <c r="AD52" i="7" s="1"/>
  <c r="Y53" i="7"/>
  <c r="AD53" i="7" s="1"/>
  <c r="Y54" i="7"/>
  <c r="AD54" i="7" s="1"/>
  <c r="Y55" i="7"/>
  <c r="AD55" i="7" s="1"/>
  <c r="Y56" i="7"/>
  <c r="AD56" i="7" s="1"/>
  <c r="Y57" i="7"/>
  <c r="AD57" i="7" s="1"/>
  <c r="Y58" i="7"/>
  <c r="AD58" i="7" s="1"/>
  <c r="Y59" i="7"/>
  <c r="AD59" i="7" s="1"/>
  <c r="Y60" i="7"/>
  <c r="AD60" i="7" s="1"/>
  <c r="Y61" i="7"/>
  <c r="AD61" i="7" s="1"/>
  <c r="Y62" i="7"/>
  <c r="AD62" i="7" s="1"/>
  <c r="Y63" i="7"/>
  <c r="AD63" i="7" s="1"/>
  <c r="Y64" i="7"/>
  <c r="AD64" i="7" s="1"/>
  <c r="Y65" i="7"/>
  <c r="AD65" i="7" s="1"/>
  <c r="Y66" i="7"/>
  <c r="AD66" i="7" s="1"/>
  <c r="Y67" i="7"/>
  <c r="AD67" i="7" s="1"/>
  <c r="Y68" i="7"/>
  <c r="AD68" i="7" s="1"/>
  <c r="Y69" i="7"/>
  <c r="AD69" i="7" s="1"/>
  <c r="Y70" i="7"/>
  <c r="AD70" i="7" s="1"/>
  <c r="Y71" i="7"/>
  <c r="AD71" i="7" s="1"/>
  <c r="Y72" i="7"/>
  <c r="AD72" i="7" s="1"/>
  <c r="Y73" i="7"/>
  <c r="AD73" i="7" s="1"/>
  <c r="Y74" i="7"/>
  <c r="AD74" i="7" s="1"/>
  <c r="Y75" i="7"/>
  <c r="AD75" i="7" s="1"/>
  <c r="Y76" i="7"/>
  <c r="AD76" i="7" s="1"/>
  <c r="Y77" i="7"/>
  <c r="AD77" i="7" s="1"/>
  <c r="Y78" i="7"/>
  <c r="AD78" i="7" s="1"/>
  <c r="Y79" i="7"/>
  <c r="AD79" i="7" s="1"/>
  <c r="Y80" i="7"/>
  <c r="AD80" i="7" s="1"/>
  <c r="Y81" i="7"/>
  <c r="AD81" i="7" s="1"/>
  <c r="Y82" i="7"/>
  <c r="AD82" i="7" s="1"/>
  <c r="Y83" i="7"/>
  <c r="AD83" i="7" s="1"/>
  <c r="Y84" i="7"/>
  <c r="AD84" i="7" s="1"/>
  <c r="Y85" i="7"/>
  <c r="AD85" i="7" s="1"/>
  <c r="Y86" i="7"/>
  <c r="AD86" i="7" s="1"/>
  <c r="Y87" i="7"/>
  <c r="Y88" i="7"/>
  <c r="AD88" i="7" s="1"/>
  <c r="Y89" i="7"/>
  <c r="AD89" i="7" s="1"/>
  <c r="Y90" i="7"/>
  <c r="AD90" i="7" s="1"/>
  <c r="Y91" i="7"/>
  <c r="AD91" i="7" s="1"/>
  <c r="Y92" i="7"/>
  <c r="AD92" i="7" s="1"/>
  <c r="Y93" i="7"/>
  <c r="AD93" i="7" s="1"/>
  <c r="Y94" i="7"/>
  <c r="AD94" i="7" s="1"/>
  <c r="Y95" i="7"/>
  <c r="AD95" i="7" s="1"/>
  <c r="Y96" i="7"/>
  <c r="AD96" i="7" s="1"/>
  <c r="Y97" i="7"/>
  <c r="AD97" i="7" s="1"/>
  <c r="Y98" i="7"/>
  <c r="AD98" i="7" s="1"/>
  <c r="Y99" i="7"/>
  <c r="Y100" i="7"/>
  <c r="Y101" i="7"/>
  <c r="AD101" i="7" s="1"/>
  <c r="Y102" i="7"/>
  <c r="AD102" i="7" s="1"/>
  <c r="Y103" i="7"/>
  <c r="AD103" i="7" s="1"/>
  <c r="Y104" i="7"/>
  <c r="AD104" i="7" s="1"/>
  <c r="Y105" i="7"/>
  <c r="AD105" i="7" s="1"/>
  <c r="Y106" i="7"/>
  <c r="AD106" i="7" s="1"/>
  <c r="Y107" i="7"/>
  <c r="AD107" i="7" s="1"/>
  <c r="Y108" i="7"/>
  <c r="AD108" i="7" s="1"/>
  <c r="Y109" i="7"/>
  <c r="AD109" i="7" s="1"/>
  <c r="Y110" i="7"/>
  <c r="AD110" i="7" s="1"/>
  <c r="Y111" i="7"/>
  <c r="Y112" i="7"/>
  <c r="Y113" i="7"/>
  <c r="AD113" i="7" s="1"/>
  <c r="Y114" i="7"/>
  <c r="AD114" i="7" s="1"/>
  <c r="Y115" i="7"/>
  <c r="AD115" i="7" s="1"/>
  <c r="Y116" i="7"/>
  <c r="AD116" i="7" s="1"/>
  <c r="Y117" i="7"/>
  <c r="AD117" i="7" s="1"/>
  <c r="Y118" i="7"/>
  <c r="Y119" i="7"/>
  <c r="AD119" i="7" s="1"/>
  <c r="Y120" i="7"/>
  <c r="AD120" i="7" s="1"/>
  <c r="Y121" i="7"/>
  <c r="AD121" i="7" s="1"/>
  <c r="Y122" i="7"/>
  <c r="AD122" i="7" s="1"/>
  <c r="Y123" i="7"/>
  <c r="Y124" i="7"/>
  <c r="Y125" i="7"/>
  <c r="AD125" i="7" s="1"/>
  <c r="Y126" i="7"/>
  <c r="AD126" i="7" s="1"/>
  <c r="Y127" i="7"/>
  <c r="AD127" i="7" s="1"/>
  <c r="Y128" i="7"/>
  <c r="AD128" i="7" s="1"/>
  <c r="Y129" i="7"/>
  <c r="AD129" i="7" s="1"/>
  <c r="Y130" i="7"/>
  <c r="Y131" i="7"/>
  <c r="AD131" i="7" s="1"/>
  <c r="Y132" i="7"/>
  <c r="AD132" i="7" s="1"/>
  <c r="Y133" i="7"/>
  <c r="AD133" i="7" s="1"/>
  <c r="Y134" i="7"/>
  <c r="AD134" i="7" s="1"/>
  <c r="Y135" i="7"/>
  <c r="Y136" i="7"/>
  <c r="Y137" i="7"/>
  <c r="AD137" i="7" s="1"/>
  <c r="Y138" i="7"/>
  <c r="AD138" i="7" s="1"/>
  <c r="Y139" i="7"/>
  <c r="AD139" i="7" s="1"/>
  <c r="Y140" i="7"/>
  <c r="AD140" i="7" s="1"/>
  <c r="Y141" i="7"/>
  <c r="AD141" i="7" s="1"/>
  <c r="Y142" i="7"/>
  <c r="Y143" i="7"/>
  <c r="AD143" i="7" s="1"/>
  <c r="Y144" i="7"/>
  <c r="AD144" i="7" s="1"/>
  <c r="Y145" i="7"/>
  <c r="AD145" i="7" s="1"/>
  <c r="Y146" i="7"/>
  <c r="AD146" i="7" s="1"/>
  <c r="Y147" i="7"/>
  <c r="Y148" i="7"/>
  <c r="Y149" i="7"/>
  <c r="AD149" i="7" s="1"/>
  <c r="Y150" i="7"/>
  <c r="AD150" i="7" s="1"/>
  <c r="Y151" i="7"/>
  <c r="AD151" i="7" s="1"/>
  <c r="Y152" i="7"/>
  <c r="AD152" i="7" s="1"/>
  <c r="Y153" i="7"/>
  <c r="AD153" i="7" s="1"/>
  <c r="Y154" i="7"/>
  <c r="Y155" i="7"/>
  <c r="AD155" i="7" s="1"/>
  <c r="Y156" i="7"/>
  <c r="AD156" i="7" s="1"/>
  <c r="Y157" i="7"/>
  <c r="AD157" i="7" s="1"/>
  <c r="Y158" i="7"/>
  <c r="AD158" i="7" s="1"/>
  <c r="Y159" i="7"/>
  <c r="Y160" i="7"/>
  <c r="Y161" i="7"/>
  <c r="AD161" i="7" s="1"/>
  <c r="U13" i="7"/>
  <c r="U14" i="7"/>
  <c r="U15" i="7"/>
  <c r="U16" i="7"/>
  <c r="U17" i="7"/>
  <c r="U18" i="7"/>
  <c r="U19" i="7"/>
  <c r="U20" i="7"/>
  <c r="U21" i="7"/>
  <c r="U22" i="7"/>
  <c r="U23" i="7"/>
  <c r="U24" i="7"/>
  <c r="U25" i="7"/>
  <c r="U26" i="7"/>
  <c r="U27" i="7"/>
  <c r="U28" i="7"/>
  <c r="U29" i="7"/>
  <c r="U30" i="7"/>
  <c r="U31" i="7"/>
  <c r="U32" i="7"/>
  <c r="U33" i="7"/>
  <c r="U34" i="7"/>
  <c r="U35" i="7"/>
  <c r="U36" i="7"/>
  <c r="U37" i="7"/>
  <c r="U38" i="7"/>
  <c r="U39" i="7"/>
  <c r="U40" i="7"/>
  <c r="U41" i="7"/>
  <c r="U42" i="7"/>
  <c r="U43" i="7"/>
  <c r="U44" i="7"/>
  <c r="U45" i="7"/>
  <c r="U46" i="7"/>
  <c r="U47" i="7"/>
  <c r="U48" i="7"/>
  <c r="U49" i="7"/>
  <c r="U50" i="7"/>
  <c r="U51" i="7"/>
  <c r="U52" i="7"/>
  <c r="U53" i="7"/>
  <c r="U54" i="7"/>
  <c r="U55" i="7"/>
  <c r="U56" i="7"/>
  <c r="U57" i="7"/>
  <c r="U58" i="7"/>
  <c r="U59" i="7"/>
  <c r="X59" i="7"/>
  <c r="U60" i="7"/>
  <c r="U61" i="7"/>
  <c r="U62" i="7"/>
  <c r="U63" i="7"/>
  <c r="U64" i="7"/>
  <c r="U65" i="7"/>
  <c r="U66" i="7"/>
  <c r="U67" i="7"/>
  <c r="U68" i="7"/>
  <c r="U69" i="7"/>
  <c r="U70" i="7"/>
  <c r="U71" i="7"/>
  <c r="X71" i="7"/>
  <c r="U72" i="7"/>
  <c r="U73" i="7"/>
  <c r="U74" i="7"/>
  <c r="U75" i="7"/>
  <c r="U76" i="7"/>
  <c r="U77" i="7"/>
  <c r="U78" i="7"/>
  <c r="U79" i="7"/>
  <c r="U80" i="7"/>
  <c r="U81" i="7"/>
  <c r="U82" i="7"/>
  <c r="U83" i="7"/>
  <c r="X83" i="7"/>
  <c r="U84" i="7"/>
  <c r="U85" i="7"/>
  <c r="U86" i="7"/>
  <c r="U87" i="7"/>
  <c r="U88" i="7"/>
  <c r="U89" i="7"/>
  <c r="U90" i="7"/>
  <c r="U91" i="7"/>
  <c r="U92" i="7"/>
  <c r="U93" i="7"/>
  <c r="U94" i="7"/>
  <c r="X94" i="7"/>
  <c r="U95" i="7"/>
  <c r="X95" i="7"/>
  <c r="U96" i="7"/>
  <c r="U97" i="7"/>
  <c r="U98" i="7"/>
  <c r="U99" i="7"/>
  <c r="U100" i="7"/>
  <c r="U101" i="7"/>
  <c r="U102" i="7"/>
  <c r="U103" i="7"/>
  <c r="U104" i="7"/>
  <c r="U105" i="7"/>
  <c r="U106" i="7"/>
  <c r="X106" i="7"/>
  <c r="U107" i="7"/>
  <c r="X107" i="7"/>
  <c r="U108" i="7"/>
  <c r="U109" i="7"/>
  <c r="U110" i="7"/>
  <c r="U111" i="7"/>
  <c r="U112" i="7"/>
  <c r="U113" i="7"/>
  <c r="U114" i="7"/>
  <c r="U115" i="7"/>
  <c r="U116" i="7"/>
  <c r="U117" i="7"/>
  <c r="U118" i="7"/>
  <c r="X118" i="7"/>
  <c r="U119" i="7"/>
  <c r="X119" i="7"/>
  <c r="U120" i="7"/>
  <c r="U121" i="7"/>
  <c r="U122" i="7"/>
  <c r="U123" i="7"/>
  <c r="U124" i="7"/>
  <c r="U125" i="7"/>
  <c r="U126" i="7"/>
  <c r="U127" i="7"/>
  <c r="U128" i="7"/>
  <c r="U129" i="7"/>
  <c r="U130" i="7"/>
  <c r="U131" i="7"/>
  <c r="X131" i="7"/>
  <c r="U132" i="7"/>
  <c r="U133" i="7"/>
  <c r="U134" i="7"/>
  <c r="U135" i="7"/>
  <c r="U136" i="7"/>
  <c r="U137" i="7"/>
  <c r="X137" i="7"/>
  <c r="U138" i="7"/>
  <c r="U139" i="7"/>
  <c r="U140" i="7"/>
  <c r="U141" i="7"/>
  <c r="U142" i="7"/>
  <c r="X142" i="7"/>
  <c r="U143" i="7"/>
  <c r="X143" i="7"/>
  <c r="U144" i="7"/>
  <c r="U145" i="7"/>
  <c r="U146" i="7"/>
  <c r="U147" i="7"/>
  <c r="U148" i="7"/>
  <c r="U149" i="7"/>
  <c r="X149" i="7"/>
  <c r="U150" i="7"/>
  <c r="U151" i="7"/>
  <c r="U152" i="7"/>
  <c r="U153" i="7"/>
  <c r="U154" i="7"/>
  <c r="X154" i="7"/>
  <c r="U155" i="7"/>
  <c r="X155" i="7"/>
  <c r="U156" i="7"/>
  <c r="U157" i="7"/>
  <c r="U158" i="7"/>
  <c r="U159" i="7"/>
  <c r="U160" i="7"/>
  <c r="U161" i="7"/>
  <c r="X161" i="7"/>
  <c r="S161" i="7"/>
  <c r="S160" i="7"/>
  <c r="S159" i="7"/>
  <c r="S158" i="7"/>
  <c r="S157" i="7"/>
  <c r="S156" i="7"/>
  <c r="S155" i="7"/>
  <c r="S154" i="7"/>
  <c r="S153" i="7"/>
  <c r="S152" i="7"/>
  <c r="S151" i="7"/>
  <c r="S150" i="7"/>
  <c r="S149" i="7"/>
  <c r="S148" i="7"/>
  <c r="S147" i="7"/>
  <c r="S146" i="7"/>
  <c r="S145" i="7"/>
  <c r="S144" i="7"/>
  <c r="S143" i="7"/>
  <c r="S142" i="7"/>
  <c r="S141" i="7"/>
  <c r="S140" i="7"/>
  <c r="S139" i="7"/>
  <c r="S138" i="7"/>
  <c r="S137" i="7"/>
  <c r="S136" i="7"/>
  <c r="S135" i="7"/>
  <c r="S134" i="7"/>
  <c r="S133" i="7"/>
  <c r="S132" i="7"/>
  <c r="S131" i="7"/>
  <c r="S130" i="7"/>
  <c r="S129" i="7"/>
  <c r="S128" i="7"/>
  <c r="S127" i="7"/>
  <c r="S126" i="7"/>
  <c r="S125" i="7"/>
  <c r="S124" i="7"/>
  <c r="S123" i="7"/>
  <c r="S122" i="7"/>
  <c r="S121" i="7"/>
  <c r="S120" i="7"/>
  <c r="S119" i="7"/>
  <c r="S118" i="7"/>
  <c r="S117" i="7"/>
  <c r="S116" i="7"/>
  <c r="S115" i="7"/>
  <c r="S114" i="7"/>
  <c r="S113" i="7"/>
  <c r="S112" i="7"/>
  <c r="S111" i="7"/>
  <c r="S110" i="7"/>
  <c r="S109" i="7"/>
  <c r="S108" i="7"/>
  <c r="S107" i="7"/>
  <c r="S106" i="7"/>
  <c r="S105" i="7"/>
  <c r="S104" i="7"/>
  <c r="S103" i="7"/>
  <c r="S102" i="7"/>
  <c r="S101" i="7"/>
  <c r="S100" i="7"/>
  <c r="S99" i="7"/>
  <c r="S98" i="7"/>
  <c r="S97" i="7"/>
  <c r="S96" i="7"/>
  <c r="S95" i="7"/>
  <c r="S94" i="7"/>
  <c r="S93" i="7"/>
  <c r="S92" i="7"/>
  <c r="S91" i="7"/>
  <c r="S90" i="7"/>
  <c r="S89" i="7"/>
  <c r="S88" i="7"/>
  <c r="S87" i="7"/>
  <c r="S86" i="7"/>
  <c r="S85" i="7"/>
  <c r="S84" i="7"/>
  <c r="S83" i="7"/>
  <c r="S82" i="7"/>
  <c r="S81" i="7"/>
  <c r="S80" i="7"/>
  <c r="S79" i="7"/>
  <c r="S78" i="7"/>
  <c r="S77" i="7"/>
  <c r="S76" i="7"/>
  <c r="S75" i="7"/>
  <c r="S74" i="7"/>
  <c r="S73" i="7"/>
  <c r="S72" i="7"/>
  <c r="S71" i="7"/>
  <c r="S70" i="7"/>
  <c r="S69" i="7"/>
  <c r="S68" i="7"/>
  <c r="S67" i="7"/>
  <c r="S66" i="7"/>
  <c r="S65" i="7"/>
  <c r="S64" i="7"/>
  <c r="S63" i="7"/>
  <c r="S62" i="7"/>
  <c r="S61" i="7"/>
  <c r="S60" i="7"/>
  <c r="S59" i="7"/>
  <c r="S58" i="7"/>
  <c r="S57" i="7"/>
  <c r="S56" i="7"/>
  <c r="S55" i="7"/>
  <c r="S54" i="7"/>
  <c r="S53" i="7"/>
  <c r="S52" i="7"/>
  <c r="S51" i="7"/>
  <c r="S50" i="7"/>
  <c r="S49" i="7"/>
  <c r="S48" i="7"/>
  <c r="S47" i="7"/>
  <c r="S46" i="7"/>
  <c r="S45" i="7"/>
  <c r="S44" i="7"/>
  <c r="S43" i="7"/>
  <c r="S42" i="7"/>
  <c r="S41" i="7"/>
  <c r="S40" i="7"/>
  <c r="S39" i="7"/>
  <c r="S38" i="7"/>
  <c r="S37" i="7"/>
  <c r="S36" i="7"/>
  <c r="S35" i="7"/>
  <c r="S34" i="7"/>
  <c r="S33" i="7"/>
  <c r="S32" i="7"/>
  <c r="S31" i="7"/>
  <c r="S30" i="7"/>
  <c r="S29" i="7"/>
  <c r="S28" i="7"/>
  <c r="S27" i="7"/>
  <c r="S26" i="7"/>
  <c r="S25" i="7"/>
  <c r="S24" i="7"/>
  <c r="S23" i="7"/>
  <c r="S22" i="7"/>
  <c r="S21" i="7"/>
  <c r="S20" i="7"/>
  <c r="S19" i="7"/>
  <c r="AK18" i="7"/>
  <c r="AJ20" i="7" s="1"/>
  <c r="S18" i="7"/>
  <c r="S17" i="7"/>
  <c r="S16" i="7"/>
  <c r="S15" i="7"/>
  <c r="S14" i="7"/>
  <c r="S13" i="7"/>
  <c r="U12" i="7"/>
  <c r="M21" i="6"/>
  <c r="M101" i="6" s="1"/>
  <c r="N100" i="6"/>
  <c r="D16" i="6"/>
  <c r="E16" i="6"/>
  <c r="F16" i="6"/>
  <c r="C16" i="6"/>
  <c r="N21" i="6" l="1"/>
  <c r="P21" i="6" s="1"/>
  <c r="N101" i="6"/>
  <c r="N20" i="6"/>
  <c r="P20" i="6" s="1"/>
  <c r="AF106" i="7"/>
  <c r="AG106" i="7" s="1"/>
  <c r="AF141" i="7"/>
  <c r="AG141" i="7" s="1"/>
  <c r="AF117" i="7"/>
  <c r="AG117" i="7" s="1"/>
  <c r="AG127" i="7"/>
  <c r="AG91" i="7"/>
  <c r="AF126" i="7"/>
  <c r="AG126" i="7" s="1"/>
  <c r="AF90" i="7"/>
  <c r="AG90" i="7" s="1"/>
  <c r="AF155" i="7"/>
  <c r="AG155" i="7" s="1"/>
  <c r="AF83" i="7"/>
  <c r="AG83" i="7" s="1"/>
  <c r="AF69" i="7"/>
  <c r="AG69" i="7" s="1"/>
  <c r="AF146" i="7"/>
  <c r="AG146" i="7" s="1"/>
  <c r="AF151" i="7"/>
  <c r="AG151" i="7" s="1"/>
  <c r="AF67" i="7"/>
  <c r="AG67" i="7" s="1"/>
  <c r="AF103" i="7"/>
  <c r="AG103" i="7" s="1"/>
  <c r="AF79" i="7"/>
  <c r="AG79" i="7" s="1"/>
  <c r="AF139" i="7"/>
  <c r="AG139" i="7" s="1"/>
  <c r="AF115" i="7"/>
  <c r="AG115" i="7" s="1"/>
  <c r="AF127" i="7"/>
  <c r="AF91" i="7"/>
  <c r="AF138" i="7"/>
  <c r="AG138" i="7" s="1"/>
  <c r="AF114" i="7"/>
  <c r="AG114" i="7" s="1"/>
  <c r="AF102" i="7"/>
  <c r="AG102" i="7" s="1"/>
  <c r="AF78" i="7"/>
  <c r="AG78" i="7" s="1"/>
  <c r="AF66" i="7"/>
  <c r="AG66" i="7" s="1"/>
  <c r="AF54" i="7"/>
  <c r="AG54" i="7" s="1"/>
  <c r="AF42" i="7"/>
  <c r="AG42" i="7" s="1"/>
  <c r="AF30" i="7"/>
  <c r="AG30" i="7" s="1"/>
  <c r="AF134" i="7"/>
  <c r="AG134" i="7" s="1"/>
  <c r="AF86" i="7"/>
  <c r="AG86" i="7" s="1"/>
  <c r="AF26" i="7"/>
  <c r="AG26" i="7" s="1"/>
  <c r="AF43" i="7"/>
  <c r="AG43" i="7" s="1"/>
  <c r="AF32" i="7"/>
  <c r="AG32" i="7" s="1"/>
  <c r="AF161" i="7"/>
  <c r="AG161" i="7" s="1"/>
  <c r="AF149" i="7"/>
  <c r="AG149" i="7" s="1"/>
  <c r="AF137" i="7"/>
  <c r="AG137" i="7" s="1"/>
  <c r="AF125" i="7"/>
  <c r="AG125" i="7" s="1"/>
  <c r="AF113" i="7"/>
  <c r="AG113" i="7" s="1"/>
  <c r="AF101" i="7"/>
  <c r="AG101" i="7" s="1"/>
  <c r="AF89" i="7"/>
  <c r="AG89" i="7" s="1"/>
  <c r="AF65" i="7"/>
  <c r="AG65" i="7" s="1"/>
  <c r="AF53" i="7"/>
  <c r="AG53" i="7" s="1"/>
  <c r="AF41" i="7"/>
  <c r="AG41" i="7" s="1"/>
  <c r="AF29" i="7"/>
  <c r="AG29" i="7" s="1"/>
  <c r="AF128" i="7"/>
  <c r="AG128" i="7" s="1"/>
  <c r="AF80" i="7"/>
  <c r="AG80" i="7" s="1"/>
  <c r="AF150" i="7"/>
  <c r="AG150" i="7" s="1"/>
  <c r="AF88" i="7"/>
  <c r="AG88" i="7" s="1"/>
  <c r="AF76" i="7"/>
  <c r="AG76" i="7" s="1"/>
  <c r="AF64" i="7"/>
  <c r="AG64" i="7" s="1"/>
  <c r="AF52" i="7"/>
  <c r="AG52" i="7" s="1"/>
  <c r="AF40" i="7"/>
  <c r="AG40" i="7" s="1"/>
  <c r="AF28" i="7"/>
  <c r="AG28" i="7" s="1"/>
  <c r="AF75" i="7"/>
  <c r="AG75" i="7" s="1"/>
  <c r="AF63" i="7"/>
  <c r="AG63" i="7" s="1"/>
  <c r="AF51" i="7"/>
  <c r="AG51" i="7" s="1"/>
  <c r="AF39" i="7"/>
  <c r="AG39" i="7" s="1"/>
  <c r="AF27" i="7"/>
  <c r="AG27" i="7" s="1"/>
  <c r="AF122" i="7"/>
  <c r="AG122" i="7" s="1"/>
  <c r="AF74" i="7"/>
  <c r="AG74" i="7" s="1"/>
  <c r="AF38" i="7"/>
  <c r="AG38" i="7" s="1"/>
  <c r="AF116" i="7"/>
  <c r="AG116" i="7" s="1"/>
  <c r="AF157" i="7"/>
  <c r="AG157" i="7" s="1"/>
  <c r="AF133" i="7"/>
  <c r="AG133" i="7" s="1"/>
  <c r="AF73" i="7"/>
  <c r="AG73" i="7" s="1"/>
  <c r="AF61" i="7"/>
  <c r="AG61" i="7" s="1"/>
  <c r="AF49" i="7"/>
  <c r="AG49" i="7" s="1"/>
  <c r="AF37" i="7"/>
  <c r="AG37" i="7" s="1"/>
  <c r="AF25" i="7"/>
  <c r="AG25" i="7" s="1"/>
  <c r="AF31" i="7"/>
  <c r="AG31" i="7" s="1"/>
  <c r="AF68" i="7"/>
  <c r="AG68" i="7" s="1"/>
  <c r="AF145" i="7"/>
  <c r="AG145" i="7" s="1"/>
  <c r="AF85" i="7"/>
  <c r="AG85" i="7" s="1"/>
  <c r="AF120" i="7"/>
  <c r="AG120" i="7" s="1"/>
  <c r="AF84" i="7"/>
  <c r="AG84" i="7" s="1"/>
  <c r="AF60" i="7"/>
  <c r="AG60" i="7" s="1"/>
  <c r="AF36" i="7"/>
  <c r="AG36" i="7" s="1"/>
  <c r="AF158" i="7"/>
  <c r="AG158" i="7" s="1"/>
  <c r="AF110" i="7"/>
  <c r="AG110" i="7" s="1"/>
  <c r="AF62" i="7"/>
  <c r="AG62" i="7" s="1"/>
  <c r="AF77" i="7"/>
  <c r="AG77" i="7" s="1"/>
  <c r="AF109" i="7"/>
  <c r="AG109" i="7" s="1"/>
  <c r="AF144" i="7"/>
  <c r="AG144" i="7" s="1"/>
  <c r="AF108" i="7"/>
  <c r="AG108" i="7" s="1"/>
  <c r="AF48" i="7"/>
  <c r="AG48" i="7" s="1"/>
  <c r="AF143" i="7"/>
  <c r="AG143" i="7" s="1"/>
  <c r="AF119" i="7"/>
  <c r="AG119" i="7" s="1"/>
  <c r="AF107" i="7"/>
  <c r="AG107" i="7" s="1"/>
  <c r="AF95" i="7"/>
  <c r="AG95" i="7" s="1"/>
  <c r="AF71" i="7"/>
  <c r="AG71" i="7" s="1"/>
  <c r="AF35" i="7"/>
  <c r="AG35" i="7" s="1"/>
  <c r="AF23" i="7"/>
  <c r="AG23" i="7" s="1"/>
  <c r="AF152" i="7"/>
  <c r="AG152" i="7" s="1"/>
  <c r="AF104" i="7"/>
  <c r="AG104" i="7" s="1"/>
  <c r="AF56" i="7"/>
  <c r="AG56" i="7" s="1"/>
  <c r="AF92" i="7"/>
  <c r="AG92" i="7" s="1"/>
  <c r="AF121" i="7"/>
  <c r="AG121" i="7" s="1"/>
  <c r="AF132" i="7"/>
  <c r="AG132" i="7" s="1"/>
  <c r="AF96" i="7"/>
  <c r="AG96" i="7" s="1"/>
  <c r="AF24" i="7"/>
  <c r="AG24" i="7" s="1"/>
  <c r="AF94" i="7"/>
  <c r="AG94" i="7" s="1"/>
  <c r="AF82" i="7"/>
  <c r="AG82" i="7" s="1"/>
  <c r="AF70" i="7"/>
  <c r="AG70" i="7" s="1"/>
  <c r="AF58" i="7"/>
  <c r="AG58" i="7" s="1"/>
  <c r="AF46" i="7"/>
  <c r="AG46" i="7" s="1"/>
  <c r="AF34" i="7"/>
  <c r="AG34" i="7" s="1"/>
  <c r="AF22" i="7"/>
  <c r="AG22" i="7" s="1"/>
  <c r="AF50" i="7"/>
  <c r="AG50" i="7" s="1"/>
  <c r="AF59" i="7"/>
  <c r="AG59" i="7" s="1"/>
  <c r="AF140" i="7"/>
  <c r="AG140" i="7" s="1"/>
  <c r="AF55" i="7"/>
  <c r="AG55" i="7" s="1"/>
  <c r="AF97" i="7"/>
  <c r="AG97" i="7" s="1"/>
  <c r="AF156" i="7"/>
  <c r="AG156" i="7" s="1"/>
  <c r="AF72" i="7"/>
  <c r="AG72" i="7" s="1"/>
  <c r="AF153" i="7"/>
  <c r="AG153" i="7" s="1"/>
  <c r="AF129" i="7"/>
  <c r="AG129" i="7" s="1"/>
  <c r="AF105" i="7"/>
  <c r="AG105" i="7" s="1"/>
  <c r="AF93" i="7"/>
  <c r="AG93" i="7" s="1"/>
  <c r="AF81" i="7"/>
  <c r="AG81" i="7" s="1"/>
  <c r="AF57" i="7"/>
  <c r="AG57" i="7" s="1"/>
  <c r="AF45" i="7"/>
  <c r="AG45" i="7" s="1"/>
  <c r="AF33" i="7"/>
  <c r="AG33" i="7" s="1"/>
  <c r="AF21" i="7"/>
  <c r="AG21" i="7" s="1"/>
  <c r="AF98" i="7"/>
  <c r="AG98" i="7" s="1"/>
  <c r="AF44" i="7"/>
  <c r="AG44" i="7" s="1"/>
  <c r="AF131" i="7"/>
  <c r="AG131" i="7" s="1"/>
  <c r="AF47" i="7"/>
  <c r="AG47" i="7" s="1"/>
  <c r="AD154" i="7"/>
  <c r="AD142" i="7"/>
  <c r="AD130" i="7"/>
  <c r="AD118" i="7"/>
  <c r="AD160" i="7"/>
  <c r="AD148" i="7"/>
  <c r="AD136" i="7"/>
  <c r="AD124" i="7"/>
  <c r="AD112" i="7"/>
  <c r="AD100" i="7"/>
  <c r="AD159" i="7"/>
  <c r="AD147" i="7"/>
  <c r="AD135" i="7"/>
  <c r="AD123" i="7"/>
  <c r="AD111" i="7"/>
  <c r="AD99" i="7"/>
  <c r="AD87" i="7"/>
  <c r="Z118" i="7"/>
  <c r="V123" i="7"/>
  <c r="X123" i="7" s="1"/>
  <c r="Z123" i="7" s="1"/>
  <c r="Z106" i="7"/>
  <c r="Z95" i="7"/>
  <c r="Z155" i="7"/>
  <c r="Z83" i="7"/>
  <c r="Z137" i="7"/>
  <c r="Z71" i="7"/>
  <c r="Z161" i="7"/>
  <c r="Z143" i="7"/>
  <c r="Z59" i="7"/>
  <c r="Z131" i="7"/>
  <c r="Z119" i="7"/>
  <c r="Z107" i="7"/>
  <c r="Z149" i="7"/>
  <c r="V35" i="7"/>
  <c r="X35" i="7" s="1"/>
  <c r="Z35" i="7" s="1"/>
  <c r="Z154" i="7"/>
  <c r="Z142" i="7"/>
  <c r="Z94" i="7"/>
  <c r="V17" i="7"/>
  <c r="X17" i="7" s="1"/>
  <c r="V67" i="7"/>
  <c r="X67" i="7" s="1"/>
  <c r="Z67" i="7" s="1"/>
  <c r="V137" i="7"/>
  <c r="V24" i="7"/>
  <c r="X24" i="7" s="1"/>
  <c r="Z24" i="7" s="1"/>
  <c r="V59" i="7"/>
  <c r="V155" i="7"/>
  <c r="V45" i="7"/>
  <c r="X45" i="7" s="1"/>
  <c r="Z45" i="7" s="1"/>
  <c r="V115" i="7"/>
  <c r="X115" i="7" s="1"/>
  <c r="Z115" i="7" s="1"/>
  <c r="V99" i="7"/>
  <c r="X99" i="7" s="1"/>
  <c r="Z99" i="7" s="1"/>
  <c r="V44" i="7"/>
  <c r="X44" i="7" s="1"/>
  <c r="Z44" i="7" s="1"/>
  <c r="V70" i="7"/>
  <c r="X70" i="7" s="1"/>
  <c r="Z70" i="7" s="1"/>
  <c r="V91" i="7"/>
  <c r="X91" i="7" s="1"/>
  <c r="Z91" i="7" s="1"/>
  <c r="V124" i="7"/>
  <c r="X124" i="7" s="1"/>
  <c r="Z124" i="7" s="1"/>
  <c r="V148" i="7"/>
  <c r="X148" i="7" s="1"/>
  <c r="Z148" i="7" s="1"/>
  <c r="V76" i="7"/>
  <c r="X76" i="7" s="1"/>
  <c r="Z76" i="7" s="1"/>
  <c r="V111" i="7"/>
  <c r="X111" i="7" s="1"/>
  <c r="Z111" i="7" s="1"/>
  <c r="V147" i="7"/>
  <c r="X147" i="7" s="1"/>
  <c r="Z147" i="7" s="1"/>
  <c r="V118" i="7"/>
  <c r="V107" i="7"/>
  <c r="V117" i="7"/>
  <c r="X117" i="7" s="1"/>
  <c r="Z117" i="7" s="1"/>
  <c r="V28" i="7"/>
  <c r="X28" i="7" s="1"/>
  <c r="Z28" i="7" s="1"/>
  <c r="V135" i="7"/>
  <c r="X135" i="7" s="1"/>
  <c r="Z135" i="7" s="1"/>
  <c r="V62" i="7"/>
  <c r="X62" i="7" s="1"/>
  <c r="Z62" i="7" s="1"/>
  <c r="V136" i="7"/>
  <c r="X136" i="7" s="1"/>
  <c r="Z136" i="7" s="1"/>
  <c r="V52" i="7"/>
  <c r="X52" i="7" s="1"/>
  <c r="Z52" i="7" s="1"/>
  <c r="V119" i="7"/>
  <c r="V149" i="7"/>
  <c r="V154" i="7"/>
  <c r="V94" i="7"/>
  <c r="V83" i="7"/>
  <c r="V80" i="7"/>
  <c r="X80" i="7" s="1"/>
  <c r="Z80" i="7" s="1"/>
  <c r="V160" i="7"/>
  <c r="X160" i="7" s="1"/>
  <c r="Z160" i="7" s="1"/>
  <c r="V131" i="7"/>
  <c r="V100" i="7"/>
  <c r="X100" i="7" s="1"/>
  <c r="Z100" i="7" s="1"/>
  <c r="V79" i="7"/>
  <c r="X79" i="7" s="1"/>
  <c r="Z79" i="7" s="1"/>
  <c r="V58" i="7"/>
  <c r="X58" i="7" s="1"/>
  <c r="Z58" i="7" s="1"/>
  <c r="V46" i="7"/>
  <c r="X46" i="7" s="1"/>
  <c r="Z46" i="7" s="1"/>
  <c r="V34" i="7"/>
  <c r="X34" i="7" s="1"/>
  <c r="Z34" i="7" s="1"/>
  <c r="V140" i="7"/>
  <c r="X140" i="7" s="1"/>
  <c r="Z140" i="7" s="1"/>
  <c r="V88" i="7"/>
  <c r="X88" i="7" s="1"/>
  <c r="Z88" i="7" s="1"/>
  <c r="V20" i="7"/>
  <c r="X20" i="7" s="1"/>
  <c r="V78" i="7"/>
  <c r="X78" i="7" s="1"/>
  <c r="Z78" i="7" s="1"/>
  <c r="V69" i="7"/>
  <c r="X69" i="7" s="1"/>
  <c r="Z69" i="7" s="1"/>
  <c r="V161" i="7"/>
  <c r="V153" i="7"/>
  <c r="X153" i="7" s="1"/>
  <c r="Z153" i="7" s="1"/>
  <c r="V77" i="7"/>
  <c r="X77" i="7" s="1"/>
  <c r="Z77" i="7" s="1"/>
  <c r="V127" i="7"/>
  <c r="X127" i="7" s="1"/>
  <c r="Z127" i="7" s="1"/>
  <c r="V139" i="7"/>
  <c r="X139" i="7" s="1"/>
  <c r="Z139" i="7" s="1"/>
  <c r="V151" i="7"/>
  <c r="X151" i="7" s="1"/>
  <c r="Z151" i="7" s="1"/>
  <c r="V143" i="7"/>
  <c r="V106" i="7"/>
  <c r="V86" i="7"/>
  <c r="X86" i="7" s="1"/>
  <c r="Z86" i="7" s="1"/>
  <c r="V56" i="7"/>
  <c r="X56" i="7" s="1"/>
  <c r="Z56" i="7" s="1"/>
  <c r="V132" i="7"/>
  <c r="X132" i="7" s="1"/>
  <c r="Z132" i="7" s="1"/>
  <c r="V95" i="7"/>
  <c r="V22" i="7"/>
  <c r="X22" i="7" s="1"/>
  <c r="Z22" i="7" s="1"/>
  <c r="V144" i="7"/>
  <c r="X144" i="7" s="1"/>
  <c r="Z144" i="7" s="1"/>
  <c r="V68" i="7"/>
  <c r="X68" i="7" s="1"/>
  <c r="Z68" i="7" s="1"/>
  <c r="V159" i="7"/>
  <c r="X159" i="7" s="1"/>
  <c r="Z159" i="7" s="1"/>
  <c r="V142" i="7"/>
  <c r="V84" i="7"/>
  <c r="X84" i="7" s="1"/>
  <c r="Z84" i="7" s="1"/>
  <c r="V54" i="7"/>
  <c r="X54" i="7" s="1"/>
  <c r="Z54" i="7" s="1"/>
  <c r="V33" i="7"/>
  <c r="X33" i="7" s="1"/>
  <c r="Z33" i="7" s="1"/>
  <c r="V21" i="7"/>
  <c r="X21" i="7" s="1"/>
  <c r="Z21" i="7" s="1"/>
  <c r="V112" i="7"/>
  <c r="X112" i="7" s="1"/>
  <c r="Z112" i="7" s="1"/>
  <c r="V103" i="7"/>
  <c r="X103" i="7" s="1"/>
  <c r="Z103" i="7" s="1"/>
  <c r="V64" i="7"/>
  <c r="X64" i="7" s="1"/>
  <c r="Z64" i="7" s="1"/>
  <c r="V53" i="7"/>
  <c r="X53" i="7" s="1"/>
  <c r="Z53" i="7" s="1"/>
  <c r="V32" i="7"/>
  <c r="X32" i="7" s="1"/>
  <c r="Z32" i="7" s="1"/>
  <c r="V102" i="7"/>
  <c r="X102" i="7" s="1"/>
  <c r="Z102" i="7" s="1"/>
  <c r="V101" i="7"/>
  <c r="X101" i="7" s="1"/>
  <c r="Z101" i="7" s="1"/>
  <c r="V138" i="7"/>
  <c r="X138" i="7" s="1"/>
  <c r="Z138" i="7" s="1"/>
  <c r="V82" i="7"/>
  <c r="X82" i="7" s="1"/>
  <c r="Z82" i="7" s="1"/>
  <c r="V108" i="7"/>
  <c r="X108" i="7" s="1"/>
  <c r="Z108" i="7" s="1"/>
  <c r="V71" i="7"/>
  <c r="V60" i="7"/>
  <c r="X60" i="7" s="1"/>
  <c r="Z60" i="7" s="1"/>
  <c r="V48" i="7"/>
  <c r="X48" i="7" s="1"/>
  <c r="Z48" i="7" s="1"/>
  <c r="V27" i="7"/>
  <c r="X27" i="7" s="1"/>
  <c r="Z27" i="7" s="1"/>
  <c r="V47" i="7"/>
  <c r="X47" i="7" s="1"/>
  <c r="Z47" i="7" s="1"/>
  <c r="V36" i="7"/>
  <c r="X36" i="7" s="1"/>
  <c r="Z36" i="7" s="1"/>
  <c r="V23" i="7"/>
  <c r="X23" i="7" s="1"/>
  <c r="Z23" i="7" s="1"/>
  <c r="V133" i="7"/>
  <c r="X133" i="7" s="1"/>
  <c r="Z133" i="7" s="1"/>
  <c r="V146" i="7"/>
  <c r="X146" i="7" s="1"/>
  <c r="Z146" i="7" s="1"/>
  <c r="V152" i="7"/>
  <c r="X152" i="7" s="1"/>
  <c r="Z152" i="7" s="1"/>
  <c r="V145" i="7"/>
  <c r="X145" i="7" s="1"/>
  <c r="Z145" i="7" s="1"/>
  <c r="V93" i="7"/>
  <c r="X93" i="7" s="1"/>
  <c r="Z93" i="7" s="1"/>
  <c r="V51" i="7"/>
  <c r="X51" i="7" s="1"/>
  <c r="Z51" i="7" s="1"/>
  <c r="V25" i="7"/>
  <c r="X25" i="7" s="1"/>
  <c r="Z25" i="7" s="1"/>
  <c r="V18" i="7"/>
  <c r="X18" i="7" s="1"/>
  <c r="V122" i="7"/>
  <c r="X122" i="7" s="1"/>
  <c r="Z122" i="7" s="1"/>
  <c r="V92" i="7"/>
  <c r="X92" i="7" s="1"/>
  <c r="Z92" i="7" s="1"/>
  <c r="V50" i="7"/>
  <c r="X50" i="7" s="1"/>
  <c r="Z50" i="7" s="1"/>
  <c r="V43" i="7"/>
  <c r="X43" i="7" s="1"/>
  <c r="Z43" i="7" s="1"/>
  <c r="V19" i="7"/>
  <c r="X19" i="7" s="1"/>
  <c r="V158" i="7"/>
  <c r="X158" i="7" s="1"/>
  <c r="Z158" i="7" s="1"/>
  <c r="V130" i="7"/>
  <c r="X130" i="7" s="1"/>
  <c r="Z130" i="7" s="1"/>
  <c r="V121" i="7"/>
  <c r="X121" i="7" s="1"/>
  <c r="Z121" i="7" s="1"/>
  <c r="V114" i="7"/>
  <c r="X114" i="7" s="1"/>
  <c r="Z114" i="7" s="1"/>
  <c r="V75" i="7"/>
  <c r="X75" i="7" s="1"/>
  <c r="Z75" i="7" s="1"/>
  <c r="V49" i="7"/>
  <c r="X49" i="7" s="1"/>
  <c r="Z49" i="7" s="1"/>
  <c r="V42" i="7"/>
  <c r="X42" i="7" s="1"/>
  <c r="Z42" i="7" s="1"/>
  <c r="V61" i="7"/>
  <c r="X61" i="7" s="1"/>
  <c r="Z61" i="7" s="1"/>
  <c r="V116" i="7"/>
  <c r="X116" i="7" s="1"/>
  <c r="Z116" i="7" s="1"/>
  <c r="V157" i="7"/>
  <c r="X157" i="7" s="1"/>
  <c r="Z157" i="7" s="1"/>
  <c r="V150" i="7"/>
  <c r="X150" i="7" s="1"/>
  <c r="Z150" i="7" s="1"/>
  <c r="V129" i="7"/>
  <c r="X129" i="7" s="1"/>
  <c r="Z129" i="7" s="1"/>
  <c r="V120" i="7"/>
  <c r="X120" i="7" s="1"/>
  <c r="Z120" i="7" s="1"/>
  <c r="V113" i="7"/>
  <c r="X113" i="7" s="1"/>
  <c r="Z113" i="7" s="1"/>
  <c r="V98" i="7"/>
  <c r="X98" i="7" s="1"/>
  <c r="Z98" i="7" s="1"/>
  <c r="V74" i="7"/>
  <c r="X74" i="7" s="1"/>
  <c r="Z74" i="7" s="1"/>
  <c r="V41" i="7"/>
  <c r="X41" i="7" s="1"/>
  <c r="Z41" i="7" s="1"/>
  <c r="V85" i="7"/>
  <c r="X85" i="7" s="1"/>
  <c r="Z85" i="7" s="1"/>
  <c r="V26" i="7"/>
  <c r="X26" i="7" s="1"/>
  <c r="Z26" i="7" s="1"/>
  <c r="V156" i="7"/>
  <c r="X156" i="7" s="1"/>
  <c r="Z156" i="7" s="1"/>
  <c r="V128" i="7"/>
  <c r="X128" i="7" s="1"/>
  <c r="Z128" i="7" s="1"/>
  <c r="V97" i="7"/>
  <c r="X97" i="7" s="1"/>
  <c r="Z97" i="7" s="1"/>
  <c r="V90" i="7"/>
  <c r="X90" i="7" s="1"/>
  <c r="Z90" i="7" s="1"/>
  <c r="V73" i="7"/>
  <c r="X73" i="7" s="1"/>
  <c r="Z73" i="7" s="1"/>
  <c r="V66" i="7"/>
  <c r="X66" i="7" s="1"/>
  <c r="Z66" i="7" s="1"/>
  <c r="V40" i="7"/>
  <c r="X40" i="7" s="1"/>
  <c r="Z40" i="7" s="1"/>
  <c r="V105" i="7"/>
  <c r="X105" i="7" s="1"/>
  <c r="Z105" i="7" s="1"/>
  <c r="V96" i="7"/>
  <c r="X96" i="7" s="1"/>
  <c r="Z96" i="7" s="1"/>
  <c r="V89" i="7"/>
  <c r="X89" i="7" s="1"/>
  <c r="Z89" i="7" s="1"/>
  <c r="V81" i="7"/>
  <c r="X81" i="7" s="1"/>
  <c r="Z81" i="7" s="1"/>
  <c r="V72" i="7"/>
  <c r="X72" i="7" s="1"/>
  <c r="Z72" i="7" s="1"/>
  <c r="V65" i="7"/>
  <c r="X65" i="7" s="1"/>
  <c r="Z65" i="7" s="1"/>
  <c r="V57" i="7"/>
  <c r="X57" i="7" s="1"/>
  <c r="Z57" i="7" s="1"/>
  <c r="V39" i="7"/>
  <c r="X39" i="7" s="1"/>
  <c r="Z39" i="7" s="1"/>
  <c r="V13" i="7"/>
  <c r="X13" i="7" s="1"/>
  <c r="V109" i="7"/>
  <c r="X109" i="7" s="1"/>
  <c r="Z109" i="7" s="1"/>
  <c r="V104" i="7"/>
  <c r="X104" i="7" s="1"/>
  <c r="Z104" i="7" s="1"/>
  <c r="V38" i="7"/>
  <c r="X38" i="7" s="1"/>
  <c r="Z38" i="7" s="1"/>
  <c r="V31" i="7"/>
  <c r="X31" i="7" s="1"/>
  <c r="Z31" i="7" s="1"/>
  <c r="V126" i="7"/>
  <c r="X126" i="7" s="1"/>
  <c r="Z126" i="7" s="1"/>
  <c r="V37" i="7"/>
  <c r="X37" i="7" s="1"/>
  <c r="Z37" i="7" s="1"/>
  <c r="V30" i="7"/>
  <c r="X30" i="7" s="1"/>
  <c r="Z30" i="7" s="1"/>
  <c r="V141" i="7"/>
  <c r="X141" i="7" s="1"/>
  <c r="Z141" i="7" s="1"/>
  <c r="V134" i="7"/>
  <c r="X134" i="7" s="1"/>
  <c r="Z134" i="7" s="1"/>
  <c r="V125" i="7"/>
  <c r="X125" i="7" s="1"/>
  <c r="Z125" i="7" s="1"/>
  <c r="V110" i="7"/>
  <c r="X110" i="7" s="1"/>
  <c r="Z110" i="7" s="1"/>
  <c r="V87" i="7"/>
  <c r="X87" i="7" s="1"/>
  <c r="Z87" i="7" s="1"/>
  <c r="V63" i="7"/>
  <c r="X63" i="7" s="1"/>
  <c r="Z63" i="7" s="1"/>
  <c r="V55" i="7"/>
  <c r="X55" i="7" s="1"/>
  <c r="Z55" i="7" s="1"/>
  <c r="V29" i="7"/>
  <c r="X29" i="7" s="1"/>
  <c r="Z29" i="7" s="1"/>
  <c r="V16" i="7"/>
  <c r="X16" i="7" s="1"/>
  <c r="V15" i="7"/>
  <c r="X15" i="7" s="1"/>
  <c r="V14" i="7"/>
  <c r="X14" i="7" s="1"/>
  <c r="V12" i="7"/>
  <c r="X12" i="7" s="1"/>
  <c r="Y12" i="7" s="1"/>
  <c r="AD12" i="7" s="1"/>
  <c r="I44" i="1"/>
  <c r="I21" i="1"/>
  <c r="P101" i="6" l="1"/>
  <c r="AF12" i="7"/>
  <c r="AG12" i="7" s="1"/>
  <c r="Y20" i="7"/>
  <c r="AD20" i="7" s="1"/>
  <c r="Y19" i="7"/>
  <c r="Z19" i="7" s="1"/>
  <c r="AF100" i="7"/>
  <c r="AG100" i="7" s="1"/>
  <c r="AF112" i="7"/>
  <c r="AG112" i="7" s="1"/>
  <c r="AF159" i="7"/>
  <c r="AG159" i="7" s="1"/>
  <c r="AF124" i="7"/>
  <c r="AG124" i="7" s="1"/>
  <c r="AF136" i="7"/>
  <c r="AG136" i="7" s="1"/>
  <c r="AF148" i="7"/>
  <c r="AG148" i="7" s="1"/>
  <c r="AF87" i="7"/>
  <c r="AG87" i="7" s="1"/>
  <c r="AF99" i="7"/>
  <c r="AG99" i="7" s="1"/>
  <c r="AF111" i="7"/>
  <c r="AG111" i="7" s="1"/>
  <c r="AF130" i="7"/>
  <c r="AG130" i="7" s="1"/>
  <c r="AF160" i="7"/>
  <c r="AG160" i="7" s="1"/>
  <c r="AF123" i="7"/>
  <c r="AG123" i="7" s="1"/>
  <c r="AF142" i="7"/>
  <c r="AG142" i="7" s="1"/>
  <c r="AF118" i="7"/>
  <c r="AG118" i="7" s="1"/>
  <c r="AF135" i="7"/>
  <c r="AG135" i="7" s="1"/>
  <c r="AF154" i="7"/>
  <c r="AG154" i="7" s="1"/>
  <c r="AF147" i="7"/>
  <c r="AG147" i="7" s="1"/>
  <c r="Y16" i="7"/>
  <c r="AD16" i="7" s="1"/>
  <c r="AL14" i="7"/>
  <c r="Y18" i="7"/>
  <c r="AD18" i="7" s="1"/>
  <c r="Y17" i="7"/>
  <c r="AD17" i="7" s="1"/>
  <c r="Y13" i="7"/>
  <c r="AD13" i="7" s="1"/>
  <c r="AL16" i="7"/>
  <c r="AL17" i="7"/>
  <c r="Y14" i="7"/>
  <c r="AL15" i="7"/>
  <c r="Y15" i="7"/>
  <c r="AD15" i="7" s="1"/>
  <c r="AF15" i="7" l="1"/>
  <c r="AG15" i="7" s="1"/>
  <c r="Z20" i="7"/>
  <c r="AF20" i="7"/>
  <c r="AG20" i="7" s="1"/>
  <c r="AD19" i="7"/>
  <c r="Z12" i="7"/>
  <c r="AF16" i="7"/>
  <c r="AG16" i="7" s="1"/>
  <c r="AF18" i="7"/>
  <c r="AG18" i="7" s="1"/>
  <c r="AD14" i="7"/>
  <c r="AF13" i="7"/>
  <c r="AG13" i="7" s="1"/>
  <c r="AF17" i="7"/>
  <c r="AG17" i="7" s="1"/>
  <c r="Z14" i="7"/>
  <c r="Z13" i="7"/>
  <c r="Z17" i="7"/>
  <c r="Z15" i="7"/>
  <c r="Z18" i="7"/>
  <c r="Z16" i="7"/>
  <c r="AN17" i="7" s="1"/>
  <c r="AM17" i="7"/>
  <c r="AM14" i="7"/>
  <c r="AM15" i="7"/>
  <c r="AL18" i="7"/>
  <c r="AJ25" i="7" s="1"/>
  <c r="AM16" i="7"/>
  <c r="C48" i="1"/>
  <c r="G22" i="1"/>
  <c r="G38" i="4"/>
  <c r="O37" i="1"/>
  <c r="O35" i="1"/>
  <c r="O36" i="1"/>
  <c r="O34" i="1"/>
  <c r="AF14" i="7" l="1"/>
  <c r="AG14" i="7" s="1"/>
  <c r="AF19" i="7"/>
  <c r="AG19" i="7" s="1"/>
  <c r="AN15" i="7"/>
  <c r="AN16" i="7"/>
  <c r="AK28" i="7"/>
  <c r="AN14" i="7"/>
  <c r="AM18" i="7"/>
  <c r="AJ21" i="7" s="1"/>
  <c r="AJ8" i="7"/>
  <c r="E44" i="1"/>
  <c r="F48" i="1"/>
  <c r="E47" i="1"/>
  <c r="F47" i="1" s="1"/>
  <c r="L1" i="4"/>
  <c r="V78" i="1"/>
  <c r="V100" i="1"/>
  <c r="V91" i="1"/>
  <c r="AJ34" i="7" l="1"/>
  <c r="AJ33" i="7"/>
  <c r="AN18" i="7"/>
  <c r="AJ24" i="7" s="1"/>
  <c r="AJ30" i="7"/>
  <c r="AJ31" i="7"/>
  <c r="AJ28" i="7"/>
  <c r="AJ23" i="7"/>
  <c r="AJ22" i="7"/>
  <c r="V118" i="1"/>
  <c r="V108" i="1"/>
  <c r="V85" i="1"/>
  <c r="V86" i="1"/>
  <c r="V76" i="1"/>
  <c r="V77" i="1"/>
  <c r="V79" i="1"/>
  <c r="V80" i="1"/>
  <c r="V68" i="1"/>
  <c r="V69" i="1"/>
  <c r="V70" i="1"/>
  <c r="V71" i="1"/>
  <c r="V54" i="1"/>
  <c r="V55" i="1"/>
  <c r="V56" i="1"/>
  <c r="V57" i="1"/>
  <c r="V60" i="1"/>
  <c r="V63" i="1"/>
  <c r="V31" i="1"/>
  <c r="V32" i="1"/>
  <c r="V33" i="1"/>
  <c r="V20" i="1"/>
  <c r="V21" i="1"/>
  <c r="V22" i="1"/>
  <c r="V23" i="1"/>
  <c r="V24" i="1"/>
  <c r="V25" i="1"/>
  <c r="V26" i="1"/>
  <c r="V19" i="1"/>
  <c r="C37" i="4"/>
  <c r="C38" i="4" s="1"/>
  <c r="C43" i="4"/>
  <c r="C42" i="4" s="1"/>
  <c r="B45" i="4"/>
  <c r="B46" i="4"/>
  <c r="O103" i="1"/>
  <c r="X103" i="1" s="1"/>
  <c r="O102" i="1"/>
  <c r="X102" i="1" s="1"/>
  <c r="O101" i="1"/>
  <c r="O23" i="1"/>
  <c r="F115" i="1"/>
  <c r="G26" i="1"/>
  <c r="G24" i="1"/>
  <c r="K21" i="1"/>
  <c r="O24" i="1"/>
  <c r="K22" i="1"/>
  <c r="M25" i="1"/>
  <c r="G25" i="1"/>
  <c r="G20" i="1"/>
  <c r="G21" i="1"/>
  <c r="G23" i="1"/>
  <c r="O20" i="1"/>
  <c r="O19" i="1"/>
  <c r="O86" i="1"/>
  <c r="O85" i="1"/>
  <c r="O32" i="1"/>
  <c r="O33" i="1"/>
  <c r="O31" i="1"/>
  <c r="N8" i="4" l="1"/>
  <c r="Q15" i="1"/>
  <c r="C39" i="4"/>
  <c r="C44" i="4" s="1"/>
  <c r="C45" i="4"/>
  <c r="O100" i="1"/>
  <c r="C135" i="1" s="1"/>
  <c r="X101" i="1"/>
  <c r="N9" i="4"/>
  <c r="B127" i="1" l="1"/>
  <c r="B108" i="1"/>
  <c r="B129" i="1"/>
  <c r="C40" i="4"/>
  <c r="B133" i="1"/>
  <c r="B135" i="1"/>
  <c r="B138" i="1"/>
  <c r="C133" i="1"/>
  <c r="B134" i="1"/>
  <c r="C134" i="1"/>
  <c r="E48" i="1" l="1"/>
  <c r="E46" i="1"/>
  <c r="E45" i="1"/>
  <c r="AK29" i="7" l="1"/>
  <c r="AK31" i="7"/>
  <c r="AK30" i="7"/>
  <c r="AJ29" i="7"/>
</calcChain>
</file>

<file path=xl/sharedStrings.xml><?xml version="1.0" encoding="utf-8"?>
<sst xmlns="http://schemas.openxmlformats.org/spreadsheetml/2006/main" count="405" uniqueCount="340">
  <si>
    <t>ANÁLISE TÉCNICA</t>
  </si>
  <si>
    <t>Formulário de Candidatura</t>
  </si>
  <si>
    <t>IDENTIFICAÇÃO DO PROMOTOR</t>
  </si>
  <si>
    <t>REGISTOU  OS CAMPOS DE IDENTIFICAÇÃO DO PROMOTOR</t>
  </si>
  <si>
    <t>NIF</t>
  </si>
  <si>
    <t>Morada</t>
  </si>
  <si>
    <t xml:space="preserve">Concelho </t>
  </si>
  <si>
    <t>Código Postal</t>
  </si>
  <si>
    <t xml:space="preserve"> Ilha </t>
  </si>
  <si>
    <t>Freguesia</t>
  </si>
  <si>
    <t>Telemóvel</t>
  </si>
  <si>
    <t xml:space="preserve">Telefone </t>
  </si>
  <si>
    <t xml:space="preserve">E-mail </t>
  </si>
  <si>
    <t>Caraterização Jurídica</t>
  </si>
  <si>
    <t>Data de Constituição</t>
  </si>
  <si>
    <t>Data de Início de Atividade</t>
  </si>
  <si>
    <t>IBAN</t>
  </si>
  <si>
    <t>PT50</t>
  </si>
  <si>
    <t>Banco</t>
  </si>
  <si>
    <t>CONDIÇÕES DE ELEGIBILIDADE</t>
  </si>
  <si>
    <t>CUMPRE AS CONDIÇÕES DE ELEGIBILIDADE</t>
  </si>
  <si>
    <t xml:space="preserve">Cumprir as condições legais necessárias ao exercicío da respetiva atividade; </t>
  </si>
  <si>
    <t>Possuir a situação tributária regularizada perante a Autoridade Tributária;</t>
  </si>
  <si>
    <t>DOCUMENTOS A SUBMETER JUNTO COM O PEDIDO DE CANDIDATURA</t>
  </si>
  <si>
    <t>SUBMETEU OS DOCUMENTOS NECESSÁRIOS JUNTO AO PEDIDO DE CANDIDATURA</t>
  </si>
  <si>
    <t>Declaração de não dívida perante a Autoridade Tributária;</t>
  </si>
  <si>
    <r>
      <t xml:space="preserve">(ou, em alternativa, sob autorização de consulta </t>
    </r>
    <r>
      <rPr>
        <i/>
        <sz val="11"/>
        <color theme="1"/>
        <rFont val="Aptos Narrow"/>
        <family val="2"/>
        <scheme val="minor"/>
      </rPr>
      <t>online</t>
    </r>
    <r>
      <rPr>
        <sz val="11"/>
        <color theme="1"/>
        <rFont val="Aptos Narrow"/>
        <family val="2"/>
        <scheme val="minor"/>
      </rPr>
      <t>);</t>
    </r>
  </si>
  <si>
    <t>Declaração de não dívida perante a Segurança Social;</t>
  </si>
  <si>
    <t>Comprovativo de IBAN do promotor que ateste a titularidade da conta;</t>
  </si>
  <si>
    <t>ORGANIZAÇÃO DO PROCESSO A MANTER NA EMPRESA</t>
  </si>
  <si>
    <t>MANTEVE O PROCESSO ORGANIZADO</t>
  </si>
  <si>
    <t xml:space="preserve"> Declaração de início de atividade, ou impressão completa da informação do cadastro do promotor no site da AT;</t>
  </si>
  <si>
    <t xml:space="preserve"> Documento comprovativo da situação regularizada perante a Autoridade Tributária;</t>
  </si>
  <si>
    <t xml:space="preserve"> Documento comprovativo da situação regularizada perante a Segurança Social;</t>
  </si>
  <si>
    <t xml:space="preserve"> Formulário de candidatura devidamente assinado.</t>
  </si>
  <si>
    <t>DECLARAÇÕES  SOB O COMPROMISSO DE HONRA</t>
  </si>
  <si>
    <t>ACEITOU AS CONDIÇÕES SOB O COMPROMISSO DE HONRA</t>
  </si>
  <si>
    <t>AUTORIZAÇÕES DO PROMOTOR</t>
  </si>
  <si>
    <t>ACEITOU AS AUTORIZAÇÕES</t>
  </si>
  <si>
    <t xml:space="preserve">   A  Direção Regional do Empreendedorismo e Competitividade a consultar a situação tributária ou contributiva regularizada da empresa.</t>
  </si>
  <si>
    <t xml:space="preserve">   A  Direção Regional do Empreendedorismo e Competitividade a recolher e proceder ao tratamento de dados para fins estatísticos. </t>
  </si>
  <si>
    <t>INFORMAÇÃO ADICIONAL</t>
  </si>
  <si>
    <t>INFORMAÇÃO ADICIONAL A CONSIDERAR</t>
  </si>
  <si>
    <t>IDENTIFICAÇÃO DOS DECLARANTES</t>
  </si>
  <si>
    <t xml:space="preserve">VALIDAÇÃO DA IDENTIFICAÇÃO </t>
  </si>
  <si>
    <t xml:space="preserve">Nome do promotor ou do declarante na qualidade de representante do promotor </t>
  </si>
  <si>
    <t>NIF/NIPC</t>
  </si>
  <si>
    <t>Qualidade</t>
  </si>
  <si>
    <t>SOLICITAÇÃO DO APOIO E DECLARAÇÃO DE COMPROMISSO</t>
  </si>
  <si>
    <t>COMPLETOU E ASSINOU A SOLICITAÇÃO DO APOIO E DECLARAÇÃO DE COMPROMISSO</t>
  </si>
  <si>
    <t>Data</t>
  </si>
  <si>
    <t xml:space="preserve"> Assinatura do promotor conforme CC/BI ou assinatura digital qualificada</t>
  </si>
  <si>
    <t>ASSINATURA VÁLIDA</t>
  </si>
  <si>
    <t>TAXA DE APOIO</t>
  </si>
  <si>
    <t>TOTAL DA DESPESA (SEM IVA)</t>
  </si>
  <si>
    <t>VALOR DE APOIO ESTIMADO (PROMOTOR)</t>
  </si>
  <si>
    <t>APOIO DISPONÍVEL (PROMOTOR)</t>
  </si>
  <si>
    <t>MAPA DE DESPESAS</t>
  </si>
  <si>
    <t>TAXA DE EXECUÇÃO DO APOIO</t>
  </si>
  <si>
    <t>LIMITE DE APOIO</t>
  </si>
  <si>
    <t>VALOR DE APOIO ELEGÍVEL</t>
  </si>
  <si>
    <t>VALOR DE APOIO APURADO (DREC)</t>
  </si>
  <si>
    <t>FATURA</t>
  </si>
  <si>
    <t>RECIBO</t>
  </si>
  <si>
    <t>OBSERVAÇÕES</t>
  </si>
  <si>
    <t>ANÁLISE</t>
  </si>
  <si>
    <t>Nº</t>
  </si>
  <si>
    <t>Tipo de despesa</t>
  </si>
  <si>
    <t>Valor de Despesa (Sem IVA)</t>
  </si>
  <si>
    <t>Observações</t>
  </si>
  <si>
    <t>id</t>
  </si>
  <si>
    <t>design</t>
  </si>
  <si>
    <t>Concelho</t>
  </si>
  <si>
    <t>Ilha</t>
  </si>
  <si>
    <t>Cod. Postal</t>
  </si>
  <si>
    <t>Natureza Juridíca</t>
  </si>
  <si>
    <t>id concelho</t>
  </si>
  <si>
    <t>id_freguesia</t>
  </si>
  <si>
    <t>0007</t>
  </si>
  <si>
    <t>NOVO BANCO, SA</t>
  </si>
  <si>
    <t>4801</t>
  </si>
  <si>
    <t>Lajes das Flores</t>
  </si>
  <si>
    <t>Flores</t>
  </si>
  <si>
    <t>9960 -</t>
  </si>
  <si>
    <t>Promotor</t>
  </si>
  <si>
    <t>480101</t>
  </si>
  <si>
    <t>Fajã Grande</t>
  </si>
  <si>
    <t>4802</t>
  </si>
  <si>
    <t>Santa Cruz das Flores</t>
  </si>
  <si>
    <t>480201</t>
  </si>
  <si>
    <t>Caveira</t>
  </si>
  <si>
    <t>0010</t>
  </si>
  <si>
    <t>BANCO BPI, SA</t>
  </si>
  <si>
    <t>9970 -</t>
  </si>
  <si>
    <t>Representante legal</t>
  </si>
  <si>
    <t>480102</t>
  </si>
  <si>
    <t>Fajãzinha</t>
  </si>
  <si>
    <t>480202</t>
  </si>
  <si>
    <t>Cedros</t>
  </si>
  <si>
    <t>0012</t>
  </si>
  <si>
    <t>BANCO BANIF E COMERCIAL DOS AÇORES, SA</t>
  </si>
  <si>
    <t>Sócio</t>
  </si>
  <si>
    <t>480103</t>
  </si>
  <si>
    <t>Fazenda</t>
  </si>
  <si>
    <t>480203</t>
  </si>
  <si>
    <t>Ponta Delgada</t>
  </si>
  <si>
    <t>0016</t>
  </si>
  <si>
    <t>NOVO BANCO DOS AÇORES, SA</t>
  </si>
  <si>
    <t>Sócio-gerente</t>
  </si>
  <si>
    <t>480104</t>
  </si>
  <si>
    <t>Lajedo</t>
  </si>
  <si>
    <t>480204</t>
  </si>
  <si>
    <t>0018</t>
  </si>
  <si>
    <t>BANCO SANTANDER TOTTA, SA</t>
  </si>
  <si>
    <t>Gerente</t>
  </si>
  <si>
    <t>480105</t>
  </si>
  <si>
    <t>0019</t>
  </si>
  <si>
    <t>BANCO BILBAO VIZCAIA ARGENTARIA, SA</t>
  </si>
  <si>
    <t>480106</t>
  </si>
  <si>
    <t>Lomba</t>
  </si>
  <si>
    <t>0023</t>
  </si>
  <si>
    <t>BANCO ACTIVOBANK, SA</t>
  </si>
  <si>
    <t>480107</t>
  </si>
  <si>
    <t>Mosteiro</t>
  </si>
  <si>
    <t>0027</t>
  </si>
  <si>
    <t>0032</t>
  </si>
  <si>
    <t>BARCLAYS BANK, PLC</t>
  </si>
  <si>
    <t>0033</t>
  </si>
  <si>
    <t>BANCO COMERCIAL PORTUGUÊS, SA</t>
  </si>
  <si>
    <t>0035</t>
  </si>
  <si>
    <t>CAIXA GERAL DE DEPÓSITOS, SA</t>
  </si>
  <si>
    <t>Regulamento:</t>
  </si>
  <si>
    <t>0036</t>
  </si>
  <si>
    <t>CAIXA ECONÓMICA MONTEPIO GERAL</t>
  </si>
  <si>
    <t>0038</t>
  </si>
  <si>
    <t>BANCO INTERNACIONAL DO FUNCHAL, SA</t>
  </si>
  <si>
    <t>0043</t>
  </si>
  <si>
    <t>DEUTSCHE BANK (PORTUGAL)</t>
  </si>
  <si>
    <t>0045</t>
  </si>
  <si>
    <t>CAIXA DE CRÉDITO AGRÍCOLA MÚTUO DOS AÇORES, CRL</t>
  </si>
  <si>
    <t>0046</t>
  </si>
  <si>
    <t>BANCO POPULAR PORTUGAL, SA</t>
  </si>
  <si>
    <t>1 - São verdadeiras todas as informações do presente formulário e respetivos anexos;</t>
  </si>
  <si>
    <t>0059</t>
  </si>
  <si>
    <t>CAIXA ECONÓMICA DA MISERICÓRDIA DE ANGRA DO HEROÍSMO</t>
  </si>
  <si>
    <t>2 - Se compromete /comprometem a comunicar à Direção Regional do Empreendedorismo e Competitividade, qualquer facto que afete as informações contidas no presente formulário;</t>
  </si>
  <si>
    <t>0061</t>
  </si>
  <si>
    <t>BANCO DE INVESTIMENTO GLOBAL, SA</t>
  </si>
  <si>
    <t>0076</t>
  </si>
  <si>
    <t>FINIBANCO, SA</t>
  </si>
  <si>
    <t>0079</t>
  </si>
  <si>
    <t>BANCO PORTUGUÊS DE NEGÓCIOS, SA</t>
  </si>
  <si>
    <t>E-mail</t>
  </si>
  <si>
    <t>comercio.drec@azores.gov.pt</t>
  </si>
  <si>
    <t xml:space="preserve">, com identificação fiscal n.º </t>
  </si>
  <si>
    <t>0080</t>
  </si>
  <si>
    <t>BANCO BIC PORTUGUÊS, SA</t>
  </si>
  <si>
    <t>Assunto:</t>
  </si>
  <si>
    <t>, na qualidade de</t>
  </si>
  <si>
    <t>0086</t>
  </si>
  <si>
    <t>BANCO EFISA, SA</t>
  </si>
  <si>
    <t>Corpo e-mail:</t>
  </si>
  <si>
    <t>0089</t>
  </si>
  <si>
    <t>BANCO PRIVADO PORTUGUÊS, SA</t>
  </si>
  <si>
    <t>0160</t>
  </si>
  <si>
    <t>0191</t>
  </si>
  <si>
    <t>BNI - BANCO DE NEGÓCIOS INTERNACIONAL (EUROPA), SA</t>
  </si>
  <si>
    <t>0193</t>
  </si>
  <si>
    <t>BANCO CTT, SA</t>
  </si>
  <si>
    <t>0269</t>
  </si>
  <si>
    <t>BANKINTER, SA</t>
  </si>
  <si>
    <t>5120</t>
  </si>
  <si>
    <t>CAIXA DE CRÉDITO AGRÍCOLA MÚTUO DE CADAVAL, CRL</t>
  </si>
  <si>
    <t>9000</t>
  </si>
  <si>
    <t>CAIXA CENTRAL DE CRÉDITO AGRÍCOLA MÚTUO, CRL</t>
  </si>
  <si>
    <t>SE(SOMA(G20:G26;K21:K22;O19:O35;M25;O78:O79;F111;ID_erro_blc)=0;HIPERLIGAÇÃO("mailto:"&amp;email_alias&amp;"?subject="&amp;email_assunto&amp;"&amp;body="&amp;cfg!G27&amp;"%0A"&amp;"teste";"Clique aqui para preparar o envio do email da sua candidatura");"")</t>
  </si>
  <si>
    <t>Regulamento de atribuição de apoios financeiros às Associações Empresariais dos Açores</t>
  </si>
  <si>
    <t xml:space="preserve">Resolução do Conselho do Governo n.º 109/2025 de 30 de julho </t>
  </si>
  <si>
    <t>Denominação</t>
  </si>
  <si>
    <t xml:space="preserve">Dispor de contabilidade organizada ou simplificada; </t>
  </si>
  <si>
    <t>Possuir a situação contributiva regularizada perante a Segurança Social;</t>
  </si>
  <si>
    <t>Dispor de recursos humanos adequados, devendo dispor de, pelo menos, um trabalhador a tempo inteiro;</t>
  </si>
  <si>
    <t>Nº de associados</t>
  </si>
  <si>
    <t>Ilha onde se encontra sedeada</t>
  </si>
  <si>
    <t>Nº de associados exigidos</t>
  </si>
  <si>
    <t xml:space="preserve">CONDIÇÕES MÍNIMAS DE ASSOCIADOS </t>
  </si>
  <si>
    <t>Nº mín de associados</t>
  </si>
  <si>
    <t>Terceira</t>
  </si>
  <si>
    <t>Pico</t>
  </si>
  <si>
    <t xml:space="preserve">São Miguel </t>
  </si>
  <si>
    <t xml:space="preserve">Faial </t>
  </si>
  <si>
    <t>São Jorge</t>
  </si>
  <si>
    <t>Santa Maria</t>
  </si>
  <si>
    <t>Graciosa</t>
  </si>
  <si>
    <t>Corvo</t>
  </si>
  <si>
    <t>9980 -</t>
  </si>
  <si>
    <t>Vila do Porto</t>
  </si>
  <si>
    <t>9580 -</t>
  </si>
  <si>
    <t>Angra do Heroísmo</t>
  </si>
  <si>
    <t>9700 -</t>
  </si>
  <si>
    <t>Praia da Vitória</t>
  </si>
  <si>
    <t>9760 -</t>
  </si>
  <si>
    <t>Calheta</t>
  </si>
  <si>
    <t>9850 -</t>
  </si>
  <si>
    <t>Velas</t>
  </si>
  <si>
    <t>9800 -</t>
  </si>
  <si>
    <t>Lajes do Pico</t>
  </si>
  <si>
    <t>9930 -</t>
  </si>
  <si>
    <t>Madalena</t>
  </si>
  <si>
    <t>9950 -</t>
  </si>
  <si>
    <t>São Roque do Pico</t>
  </si>
  <si>
    <t>9940 -</t>
  </si>
  <si>
    <t>Horta</t>
  </si>
  <si>
    <t>Faial</t>
  </si>
  <si>
    <t>9900 -</t>
  </si>
  <si>
    <t>Lagoa</t>
  </si>
  <si>
    <t>São Miguel</t>
  </si>
  <si>
    <t>9560 -</t>
  </si>
  <si>
    <t>Nordeste</t>
  </si>
  <si>
    <t>9630 -</t>
  </si>
  <si>
    <t>9500 -</t>
  </si>
  <si>
    <t>Povoação</t>
  </si>
  <si>
    <t>9650 -</t>
  </si>
  <si>
    <t>Ribeira Grande</t>
  </si>
  <si>
    <t>9600 -</t>
  </si>
  <si>
    <t>Vila Franca do Campo</t>
  </si>
  <si>
    <t>9680 -</t>
  </si>
  <si>
    <t>Santa Cruz da Graciosa</t>
  </si>
  <si>
    <t>9880 -</t>
  </si>
  <si>
    <t>Setor</t>
  </si>
  <si>
    <t>Comércio</t>
  </si>
  <si>
    <t>Indústria</t>
  </si>
  <si>
    <t>Serviços</t>
  </si>
  <si>
    <t xml:space="preserve">Total </t>
  </si>
  <si>
    <t>Dispor de instalações e equipamentos adequados ao tipo de funções a desenvolver;</t>
  </si>
  <si>
    <t xml:space="preserve">O plano de atividades a desenvolver; </t>
  </si>
  <si>
    <t>A estimativa das despesas a realizar de acordo com a sua natureza, a que se refere o artigo 4.º do presente regulamento;</t>
  </si>
  <si>
    <t xml:space="preserve">Certidão permanente, quando aplicável; </t>
  </si>
  <si>
    <t>Exercer a sua atividade na Região Autónoma dos Açores;</t>
  </si>
  <si>
    <t>Utilizar o montante atribuído exclusivamente para as despesas elegíveis;</t>
  </si>
  <si>
    <t>Sujeitar-se à fiscalização por parte da Região Autónoma dos Açores;</t>
  </si>
  <si>
    <t xml:space="preserve">109/2025 de 30 de julho </t>
  </si>
  <si>
    <t>Associações Empresarias</t>
  </si>
  <si>
    <t>Outros</t>
  </si>
  <si>
    <t xml:space="preserve">CAE (s) </t>
  </si>
  <si>
    <t>%</t>
  </si>
  <si>
    <t>Exmos. Senhores,
Serve o presente para apresentar a candidatura, ao abrigo da Resolução do Conselho do Governo n.º 109/2025, de 30 de julho, destinada a apoiar as Associações Empresariais dos Açores na promoção da competitividade, qualidade e inovação das empresas, destacando como principais fatores &lt;indicar os principais fatores&gt;.
Anexo à presente mensagem os documentos necessários para a análise do pedido, conforme previsto na referida resolução:
- Declaração de não dívida perante a Autoridade Tributária e a Segurança Social;
- Comprovativo de IBAN do promotor que ateste a titularidade da conta;
- O plano de atividades a desenvolver;
- A estimativa das despesas a realizar de acordo com a sua natureza, a que se refere o artigo 4.º do presente regulamento;
- Documentos comprovativos do cumprimento das condições a que se refere o artigo 3.º do presente regulamento;
- Certidão permanente, quando aplicável; 
- Entrega do formulário devidamente preenchindo com a identificação do candidato (nome, morada, contactos, número de identificação fiscal ou número de identificação de pessoa coletiva).
Aguardo a vossa análise.</t>
  </si>
  <si>
    <t xml:space="preserve">CUMPRE AS CONDIÇÕES MÍNIMAS DE ASSOCIADOS </t>
  </si>
  <si>
    <t xml:space="preserve">Encontrar-se legalmente constituído; </t>
  </si>
  <si>
    <t>Entrega do formulário devidamente preenchido com a identificação do candidato (nome, morada, contactos, número de identificação fiscal ou número de identificação de pessoa coletiva).</t>
  </si>
  <si>
    <t>Prestar a informação e os esclarecimentos que lhe forem solicitados pela Região Autónoma dos Açores, com a periodicidade que esta entender conveniente, relativamente à candidatura e à execução das despesas elegíveis;</t>
  </si>
  <si>
    <t>Entregar, nos prazos estabelecidos, todos os elementos que lhe forem solicitados pela entidade gestora.</t>
  </si>
  <si>
    <t>PROJETO</t>
  </si>
  <si>
    <t>Nº ordem</t>
  </si>
  <si>
    <t>Situação</t>
  </si>
  <si>
    <t>ESTIMATIVA DAS DESPESAS</t>
  </si>
  <si>
    <t>PEDIDO DE PAGAMENTO</t>
  </si>
  <si>
    <t>Comprovativos dos montantes das despesas candidatas, numeradas por ordem sequencial;</t>
  </si>
  <si>
    <t>Declaração de início de atividade, ou impressão completa da informação do cadastro do promotor no site da AT;</t>
  </si>
  <si>
    <t>%
Imputação</t>
  </si>
  <si>
    <t>Valor 
Imputado</t>
  </si>
  <si>
    <t>Valor Imputado
(Promotor)</t>
  </si>
  <si>
    <t>Valor da Despesa
(Promotor)</t>
  </si>
  <si>
    <t>Campanhas de Natal</t>
  </si>
  <si>
    <t>Taxa de Comparticipação
(DREC)</t>
  </si>
  <si>
    <t>Taxa de execução</t>
  </si>
  <si>
    <t>Apoio disponível</t>
  </si>
  <si>
    <t>Limites</t>
  </si>
  <si>
    <t>Despesas de funcionamento</t>
  </si>
  <si>
    <t>Projetos não comparticipados por outros programas</t>
  </si>
  <si>
    <t>Projetos financiados por outros programas (nacionais ou europeus)</t>
  </si>
  <si>
    <t>Total</t>
  </si>
  <si>
    <t>Valor máximo apoiado</t>
  </si>
  <si>
    <t>DESCRIÇÃO DA DESPESA</t>
  </si>
  <si>
    <t>Descrição</t>
  </si>
  <si>
    <t>Estado</t>
  </si>
  <si>
    <t xml:space="preserve">Tipo </t>
  </si>
  <si>
    <t>Eletricidade</t>
  </si>
  <si>
    <t>Água</t>
  </si>
  <si>
    <t>Comunicações</t>
  </si>
  <si>
    <t>Meses</t>
  </si>
  <si>
    <t>Janeiro</t>
  </si>
  <si>
    <t>Fevereiro</t>
  </si>
  <si>
    <t>Março</t>
  </si>
  <si>
    <t>Abril</t>
  </si>
  <si>
    <t>Maio</t>
  </si>
  <si>
    <t>Junho</t>
  </si>
  <si>
    <t>Julho</t>
  </si>
  <si>
    <t>Agosto</t>
  </si>
  <si>
    <t>Setembro</t>
  </si>
  <si>
    <t>Outubro</t>
  </si>
  <si>
    <t>Novembro</t>
  </si>
  <si>
    <t>Dezembro</t>
  </si>
  <si>
    <t>Mapas Auxiliares</t>
  </si>
  <si>
    <t>Situação Profissional</t>
  </si>
  <si>
    <t>Quadro das Despesas Gerais de Funcionamento</t>
  </si>
  <si>
    <t>Rendas</t>
  </si>
  <si>
    <t>Categoria Profissional</t>
  </si>
  <si>
    <t>Ano *</t>
  </si>
  <si>
    <t>*</t>
  </si>
  <si>
    <t>Indicação prevista para o projeto</t>
  </si>
  <si>
    <t>Nota explicativa</t>
  </si>
  <si>
    <t>**</t>
  </si>
  <si>
    <t>A taxa contributiva patronal é de 23,75% sobre o salário bruto.</t>
  </si>
  <si>
    <t>% de Imputação ao Projeto</t>
  </si>
  <si>
    <t>Nome do Colaborador</t>
  </si>
  <si>
    <t>Tarefas a Realizar na Operação</t>
  </si>
  <si>
    <t>Nº de Horas de Jornada Diária de Trabalho</t>
  </si>
  <si>
    <t>Nº de Meses *</t>
  </si>
  <si>
    <t>Indicação de Meses *</t>
  </si>
  <si>
    <t>Salário Base Global do Período (SB) (apenas valor sujeito à tributação)</t>
  </si>
  <si>
    <t>Outros Rendimentos (OR) (apenas valor não sujeito à tributação)</t>
  </si>
  <si>
    <t>Taxa Contributiva Entidade Patronal **</t>
  </si>
  <si>
    <t>Encargos Contributivos da Entidade Patronal (ES)</t>
  </si>
  <si>
    <t>Valor Global de Despesa</t>
  </si>
  <si>
    <t>Valor Elegível Afeto à Operação</t>
  </si>
  <si>
    <t>Valor de Comparticipação
(DREC)</t>
  </si>
  <si>
    <t xml:space="preserve">Taxa de Comparticipação </t>
  </si>
  <si>
    <t>Valor de Apoio
Após Limite</t>
  </si>
  <si>
    <t>Valor Não Apoiado</t>
  </si>
  <si>
    <t>Valor de Apoio Após Limite</t>
  </si>
  <si>
    <t>Valor de Apoio (Sem Limite)</t>
  </si>
  <si>
    <t>Valor de Apoio Não Apoiado</t>
  </si>
  <si>
    <t>Valor de Apoio Sem Limite</t>
  </si>
  <si>
    <t>Quadro de Pessoal - Custos com Trabalhadores</t>
  </si>
  <si>
    <t>Valor em falta</t>
  </si>
  <si>
    <r>
      <rPr>
        <b/>
        <sz val="20"/>
        <color theme="1"/>
        <rFont val="Aptos Narrow"/>
        <family val="2"/>
        <scheme val="minor"/>
      </rPr>
      <t>1</t>
    </r>
    <r>
      <rPr>
        <b/>
        <sz val="16"/>
        <color theme="1"/>
        <rFont val="Aptos Narrow"/>
        <family val="2"/>
        <scheme val="minor"/>
      </rPr>
      <t>º PEDIDO DE PAGAMENTO</t>
    </r>
  </si>
  <si>
    <t>Valor pago</t>
  </si>
  <si>
    <t xml:space="preserve">Pedidos de pagamento </t>
  </si>
  <si>
    <t>Pago</t>
  </si>
  <si>
    <t>Em falta</t>
  </si>
  <si>
    <t xml:space="preserve">1 </t>
  </si>
  <si>
    <t>N.º de ordens pagos</t>
  </si>
  <si>
    <t>N.º de ordens por pagar</t>
  </si>
  <si>
    <t xml:space="preserve">Entregou o relatório final? </t>
  </si>
  <si>
    <t>Sim</t>
  </si>
  <si>
    <t>2º PEDIDO DE PAGAMENTO</t>
  </si>
  <si>
    <t>% em falta</t>
  </si>
  <si>
    <t>3 - Respeitará/respeitarão todas as disposições aplicáveis previstas no diploma suprarreferido e legislação complementar.</t>
  </si>
  <si>
    <t>Versão 1.2 de 24/09/2025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</si>
</sst>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 ###\ ###"/>
    <numFmt numFmtId="165" formatCode="_-* #,##0\ &quot;€&quot;_-;\-* #,##0\ &quot;€&quot;_-;_-* &quot;-&quot;??\ &quot;€&quot;_-;_-@_-"/>
  </numFmts>
  <fonts count="47" x14ac:knownFonts="1">
    <font>
      <sz val="11"/>
      <color theme="1"/>
      <name val="Aptos Narrow"/>
      <family val="2"/>
      <scheme val="minor"/>
    </font>
    <font>
      <b/>
      <sz val="22"/>
      <color rgb="FF002060"/>
      <name val="Aptos Narrow"/>
      <family val="2"/>
      <scheme val="minor"/>
    </font>
    <font>
      <b/>
      <sz val="20"/>
      <color theme="1"/>
      <name val="Aptos Narrow"/>
      <family val="2"/>
      <scheme val="minor"/>
    </font>
    <font>
      <sz val="11"/>
      <color theme="1"/>
      <name val="Aptos Narrow"/>
      <family val="2"/>
      <scheme val="minor"/>
    </font>
    <font>
      <b/>
      <sz val="11"/>
      <color theme="0"/>
      <name val="Aptos Narrow"/>
      <family val="2"/>
      <scheme val="minor"/>
    </font>
    <font>
      <sz val="11"/>
      <color rgb="FFFF0000"/>
      <name val="Aptos Narrow"/>
      <family val="2"/>
      <scheme val="minor"/>
    </font>
    <font>
      <b/>
      <sz val="11"/>
      <color theme="1"/>
      <name val="Aptos Narrow"/>
      <family val="2"/>
      <scheme val="minor"/>
    </font>
    <font>
      <sz val="11"/>
      <color theme="0"/>
      <name val="Aptos Narrow"/>
      <family val="2"/>
      <scheme val="minor"/>
    </font>
    <font>
      <b/>
      <sz val="16"/>
      <color rgb="FF002060"/>
      <name val="Aptos Narrow"/>
      <family val="2"/>
      <scheme val="minor"/>
    </font>
    <font>
      <b/>
      <sz val="14"/>
      <color rgb="FF002060"/>
      <name val="Aptos Narrow"/>
      <family val="2"/>
      <scheme val="minor"/>
    </font>
    <font>
      <sz val="14"/>
      <color rgb="FF002060"/>
      <name val="Aptos Narrow"/>
      <family val="2"/>
      <scheme val="minor"/>
    </font>
    <font>
      <b/>
      <sz val="18"/>
      <color rgb="FFFFC000"/>
      <name val="Aptos Narrow"/>
      <family val="2"/>
      <scheme val="minor"/>
    </font>
    <font>
      <i/>
      <sz val="11"/>
      <color theme="1"/>
      <name val="Aptos Narrow"/>
      <family val="2"/>
      <scheme val="minor"/>
    </font>
    <font>
      <b/>
      <sz val="12"/>
      <color rgb="FFFFC000"/>
      <name val="Arial"/>
      <family val="2"/>
    </font>
    <font>
      <b/>
      <sz val="36"/>
      <color rgb="FFFFC000"/>
      <name val="Aptos Narrow"/>
      <family val="2"/>
      <scheme val="minor"/>
    </font>
    <font>
      <sz val="11"/>
      <color rgb="FFE78A20"/>
      <name val="Aptos Narrow"/>
      <family val="2"/>
      <scheme val="minor"/>
    </font>
    <font>
      <b/>
      <sz val="24"/>
      <color rgb="FF002060"/>
      <name val="Aptos Narrow"/>
      <family val="2"/>
      <scheme val="minor"/>
    </font>
    <font>
      <b/>
      <sz val="12"/>
      <color rgb="FF002060"/>
      <name val="Aptos Narrow"/>
      <family val="2"/>
      <scheme val="minor"/>
    </font>
    <font>
      <b/>
      <sz val="11"/>
      <color rgb="FFFFC000"/>
      <name val="Aptos Narrow"/>
      <family val="2"/>
      <scheme val="minor"/>
    </font>
    <font>
      <b/>
      <sz val="8"/>
      <color indexed="9"/>
      <name val="Verdana"/>
      <family val="2"/>
    </font>
    <font>
      <sz val="8"/>
      <name val="Verdana"/>
      <family val="2"/>
    </font>
    <font>
      <sz val="11"/>
      <color rgb="FFFFC000"/>
      <name val="Aptos Narrow"/>
      <family val="2"/>
      <scheme val="minor"/>
    </font>
    <font>
      <sz val="8"/>
      <color theme="0" tint="-0.249977111117893"/>
      <name val="Aptos Narrow"/>
      <family val="2"/>
      <scheme val="minor"/>
    </font>
    <font>
      <b/>
      <sz val="12"/>
      <name val="Tahoma"/>
      <family val="2"/>
    </font>
    <font>
      <b/>
      <sz val="11"/>
      <color rgb="FF002060"/>
      <name val="Aptos Narrow"/>
      <family val="2"/>
      <scheme val="minor"/>
    </font>
    <font>
      <b/>
      <sz val="11"/>
      <color rgb="FFC00000"/>
      <name val="Aptos Narrow"/>
      <family val="2"/>
      <scheme val="minor"/>
    </font>
    <font>
      <u/>
      <sz val="11"/>
      <color theme="10"/>
      <name val="Aptos Narrow"/>
      <family val="2"/>
      <scheme val="minor"/>
    </font>
    <font>
      <b/>
      <u/>
      <sz val="16"/>
      <color rgb="FF002060"/>
      <name val="Aptos Narrow"/>
      <family val="2"/>
      <scheme val="minor"/>
    </font>
    <font>
      <b/>
      <sz val="16"/>
      <color theme="0"/>
      <name val="Aptos Narrow"/>
      <family val="2"/>
      <scheme val="minor"/>
    </font>
    <font>
      <b/>
      <sz val="18"/>
      <color theme="0"/>
      <name val="Aptos Narrow"/>
      <family val="2"/>
      <scheme val="minor"/>
    </font>
    <font>
      <b/>
      <sz val="12"/>
      <color theme="0"/>
      <name val="Arial"/>
      <family val="2"/>
    </font>
    <font>
      <b/>
      <sz val="12"/>
      <color theme="0"/>
      <name val="Tahoma"/>
      <family val="2"/>
    </font>
    <font>
      <b/>
      <sz val="22"/>
      <color theme="1"/>
      <name val="Aptos Narrow"/>
      <family val="2"/>
      <scheme val="minor"/>
    </font>
    <font>
      <b/>
      <sz val="9"/>
      <color theme="1"/>
      <name val="Aptos Narrow"/>
      <family val="2"/>
      <scheme val="minor"/>
    </font>
    <font>
      <b/>
      <sz val="48"/>
      <color rgb="FF002060"/>
      <name val="Aptos Narrow"/>
      <family val="2"/>
      <scheme val="minor"/>
    </font>
    <font>
      <b/>
      <sz val="28"/>
      <color rgb="FFFFC000"/>
      <name val="Aptos Narrow"/>
      <family val="2"/>
      <scheme val="minor"/>
    </font>
    <font>
      <b/>
      <sz val="12"/>
      <color theme="0"/>
      <name val="Aptos Narrow"/>
      <family val="2"/>
      <scheme val="minor"/>
    </font>
    <font>
      <b/>
      <sz val="14"/>
      <color theme="1"/>
      <name val="Aptos Narrow"/>
      <family val="2"/>
      <scheme val="minor"/>
    </font>
    <font>
      <b/>
      <sz val="11"/>
      <color rgb="FF002060"/>
      <name val="Calibri"/>
      <family val="2"/>
    </font>
    <font>
      <b/>
      <sz val="11"/>
      <color theme="1"/>
      <name val="Calibri"/>
      <family val="2"/>
    </font>
    <font>
      <b/>
      <sz val="14"/>
      <color rgb="FFFFFFFF"/>
      <name val="Calibri"/>
      <family val="2"/>
    </font>
    <font>
      <sz val="14"/>
      <color theme="1"/>
      <name val="Aptos Narrow"/>
      <family val="2"/>
      <scheme val="minor"/>
    </font>
    <font>
      <b/>
      <sz val="36"/>
      <color theme="1"/>
      <name val="Aptos Narrow"/>
      <family val="2"/>
      <scheme val="minor"/>
    </font>
    <font>
      <b/>
      <sz val="16"/>
      <color theme="1"/>
      <name val="Aptos Narrow"/>
      <family val="2"/>
      <scheme val="minor"/>
    </font>
    <font>
      <sz val="8"/>
      <name val="Aptos Narrow"/>
      <family val="2"/>
      <scheme val="minor"/>
    </font>
    <font>
      <b/>
      <sz val="12"/>
      <color theme="1"/>
      <name val="Aptos Narrow"/>
      <family val="2"/>
      <scheme val="minor"/>
    </font>
    <font>
      <b/>
      <sz val="18"/>
      <color theme="0" tint="-0.499984740745262"/>
      <name val="Aptos Narrow"/>
      <family val="2"/>
      <scheme val="minor"/>
    </font>
  </fonts>
  <fills count="1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002060"/>
        <bgColor indexed="64"/>
      </patternFill>
    </fill>
    <fill>
      <patternFill patternType="solid">
        <fgColor rgb="FFFFC000"/>
        <bgColor indexed="64"/>
      </patternFill>
    </fill>
    <fill>
      <patternFill patternType="solid">
        <fgColor rgb="FF8EAADB"/>
        <bgColor indexed="64"/>
      </patternFill>
    </fill>
    <fill>
      <patternFill patternType="solid">
        <fgColor indexed="56"/>
        <bgColor indexed="64"/>
      </patternFill>
    </fill>
    <fill>
      <patternFill patternType="solid">
        <fgColor rgb="FFFFFF00"/>
        <bgColor indexed="64"/>
      </patternFill>
    </fill>
    <fill>
      <patternFill patternType="solid">
        <fgColor rgb="FFD9D9D9"/>
        <bgColor indexed="64"/>
      </patternFill>
    </fill>
    <fill>
      <patternFill patternType="solid">
        <fgColor rgb="FFFFDC6D"/>
        <bgColor indexed="64"/>
      </patternFill>
    </fill>
    <fill>
      <patternFill patternType="solid">
        <fgColor theme="0" tint="-0.499984740745262"/>
        <bgColor indexed="64"/>
      </patternFill>
    </fill>
    <fill>
      <patternFill patternType="solid">
        <fgColor rgb="FF002060"/>
        <bgColor rgb="FF002060"/>
      </patternFill>
    </fill>
    <fill>
      <patternFill patternType="solid">
        <fgColor rgb="FFFFC000"/>
        <bgColor rgb="FFFFC000"/>
      </patternFill>
    </fill>
    <fill>
      <patternFill patternType="solid">
        <fgColor rgb="FF8EAADB"/>
        <bgColor rgb="FF8EAADB"/>
      </patternFill>
    </fill>
    <fill>
      <patternFill patternType="solid">
        <fgColor theme="0"/>
        <bgColor rgb="FF8EAADB"/>
      </patternFill>
    </fill>
    <fill>
      <patternFill patternType="solid">
        <fgColor theme="0" tint="-0.14999847407452621"/>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left>
      <right style="thin">
        <color theme="0"/>
      </right>
      <top/>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style="medium">
        <color theme="0"/>
      </bottom>
      <diagonal/>
    </border>
    <border>
      <left/>
      <right/>
      <top style="medium">
        <color theme="0"/>
      </top>
      <bottom style="thin">
        <color theme="0"/>
      </bottom>
      <diagonal/>
    </border>
    <border>
      <left/>
      <right/>
      <top style="thin">
        <color theme="0"/>
      </top>
      <bottom style="medium">
        <color theme="0"/>
      </bottom>
      <diagonal/>
    </border>
    <border>
      <left style="thin">
        <color theme="0"/>
      </left>
      <right style="thin">
        <color theme="0"/>
      </right>
      <top style="medium">
        <color theme="0"/>
      </top>
      <bottom/>
      <diagonal/>
    </border>
    <border>
      <left style="thin">
        <color theme="0"/>
      </left>
      <right style="medium">
        <color theme="0"/>
      </right>
      <top style="medium">
        <color theme="0"/>
      </top>
      <bottom/>
      <diagonal/>
    </border>
    <border>
      <left style="thin">
        <color theme="0"/>
      </left>
      <right style="medium">
        <color theme="0"/>
      </right>
      <top/>
      <bottom/>
      <diagonal/>
    </border>
    <border>
      <left style="thin">
        <color theme="0"/>
      </left>
      <right style="thin">
        <color theme="0"/>
      </right>
      <top/>
      <bottom style="medium">
        <color theme="0"/>
      </bottom>
      <diagonal/>
    </border>
    <border>
      <left style="thin">
        <color rgb="FFFFC000"/>
      </left>
      <right style="thin">
        <color rgb="FFFFC000"/>
      </right>
      <top style="thin">
        <color rgb="FFFFC000"/>
      </top>
      <bottom style="thin">
        <color rgb="FFFFC000"/>
      </bottom>
      <diagonal/>
    </border>
    <border>
      <left/>
      <right/>
      <top style="thin">
        <color rgb="FFFFC000"/>
      </top>
      <bottom/>
      <diagonal/>
    </border>
    <border>
      <left/>
      <right style="thin">
        <color rgb="FFFFC000"/>
      </right>
      <top/>
      <bottom style="thin">
        <color rgb="FFFFC000"/>
      </bottom>
      <diagonal/>
    </border>
    <border>
      <left style="thin">
        <color rgb="FFE78A20"/>
      </left>
      <right style="thin">
        <color rgb="FFFFC000"/>
      </right>
      <top style="thin">
        <color rgb="FFFFC000"/>
      </top>
      <bottom style="thin">
        <color rgb="FFFFC000"/>
      </bottom>
      <diagonal/>
    </border>
    <border>
      <left style="thin">
        <color rgb="FFFFC000"/>
      </left>
      <right style="thin">
        <color rgb="FFFFC000"/>
      </right>
      <top/>
      <bottom style="thin">
        <color rgb="FFFFC000"/>
      </bottom>
      <diagonal/>
    </border>
    <border>
      <left/>
      <right/>
      <top/>
      <bottom style="thin">
        <color rgb="FFFFC000"/>
      </bottom>
      <diagonal/>
    </border>
    <border>
      <left style="thin">
        <color rgb="FFFFC000"/>
      </left>
      <right style="thin">
        <color rgb="FFFFC000"/>
      </right>
      <top style="thin">
        <color rgb="FFFFC000"/>
      </top>
      <bottom/>
      <diagonal/>
    </border>
    <border>
      <left/>
      <right style="medium">
        <color theme="0"/>
      </right>
      <top style="medium">
        <color theme="0"/>
      </top>
      <bottom style="medium">
        <color theme="0"/>
      </bottom>
      <diagonal/>
    </border>
    <border>
      <left/>
      <right style="medium">
        <color theme="0"/>
      </right>
      <top style="medium">
        <color theme="0"/>
      </top>
      <bottom/>
      <diagonal/>
    </border>
    <border>
      <left/>
      <right/>
      <top/>
      <bottom style="medium">
        <color theme="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theme="0"/>
      </right>
      <top/>
      <bottom/>
      <diagonal/>
    </border>
    <border>
      <left style="thin">
        <color rgb="FFFFC000"/>
      </left>
      <right style="thin">
        <color rgb="FFFFC000"/>
      </right>
      <top/>
      <bottom/>
      <diagonal/>
    </border>
    <border>
      <left style="medium">
        <color theme="0"/>
      </left>
      <right/>
      <top/>
      <bottom style="medium">
        <color theme="0"/>
      </bottom>
      <diagonal/>
    </border>
    <border>
      <left/>
      <right style="thin">
        <color theme="0"/>
      </right>
      <top/>
      <bottom style="thin">
        <color theme="0"/>
      </bottom>
      <diagonal/>
    </border>
    <border>
      <left style="medium">
        <color theme="0"/>
      </left>
      <right style="medium">
        <color theme="0"/>
      </right>
      <top/>
      <bottom/>
      <diagonal/>
    </border>
    <border>
      <left style="medium">
        <color theme="0"/>
      </left>
      <right/>
      <top/>
      <bottom/>
      <diagonal/>
    </border>
    <border>
      <left style="medium">
        <color theme="0"/>
      </left>
      <right style="thin">
        <color theme="0"/>
      </right>
      <top/>
      <bottom style="medium">
        <color theme="0"/>
      </bottom>
      <diagonal/>
    </border>
    <border>
      <left/>
      <right style="medium">
        <color theme="0"/>
      </right>
      <top/>
      <bottom/>
      <diagonal/>
    </border>
    <border>
      <left style="thin">
        <color theme="0"/>
      </left>
      <right/>
      <top style="medium">
        <color theme="0"/>
      </top>
      <bottom style="medium">
        <color theme="0"/>
      </bottom>
      <diagonal/>
    </border>
    <border>
      <left style="thin">
        <color indexed="64"/>
      </left>
      <right style="thin">
        <color rgb="FF002060"/>
      </right>
      <top style="thin">
        <color indexed="64"/>
      </top>
      <bottom style="thin">
        <color indexed="64"/>
      </bottom>
      <diagonal/>
    </border>
    <border>
      <left/>
      <right style="thin">
        <color indexed="64"/>
      </right>
      <top style="thin">
        <color indexed="64"/>
      </top>
      <bottom/>
      <diagonal/>
    </border>
    <border>
      <left style="thin">
        <color rgb="FF002060"/>
      </left>
      <right style="thin">
        <color rgb="FF002060"/>
      </right>
      <top style="thin">
        <color rgb="FF002060"/>
      </top>
      <bottom style="thin">
        <color indexed="64"/>
      </bottom>
      <diagonal/>
    </border>
    <border>
      <left style="medium">
        <color theme="0"/>
      </left>
      <right/>
      <top style="medium">
        <color theme="0"/>
      </top>
      <bottom style="medium">
        <color theme="0"/>
      </bottom>
      <diagonal/>
    </border>
    <border>
      <left/>
      <right/>
      <top style="thin">
        <color theme="0"/>
      </top>
      <bottom/>
      <diagonal/>
    </border>
    <border>
      <left style="medium">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s>
  <cellStyleXfs count="4">
    <xf numFmtId="0" fontId="0" fillId="0" borderId="0"/>
    <xf numFmtId="44" fontId="3" fillId="0" borderId="0" applyFont="0" applyFill="0" applyBorder="0" applyAlignment="0" applyProtection="0"/>
    <xf numFmtId="9" fontId="3" fillId="0" borderId="0" applyFont="0" applyFill="0" applyBorder="0" applyAlignment="0" applyProtection="0"/>
    <xf numFmtId="0" fontId="26" fillId="0" borderId="0" applyNumberFormat="0" applyFill="0" applyBorder="0" applyAlignment="0" applyProtection="0"/>
  </cellStyleXfs>
  <cellXfs count="324">
    <xf numFmtId="0" fontId="0" fillId="0" borderId="0" xfId="0"/>
    <xf numFmtId="0" fontId="6" fillId="0" borderId="0" xfId="0" applyFont="1"/>
    <xf numFmtId="44" fontId="0" fillId="0" borderId="0" xfId="1" applyFont="1"/>
    <xf numFmtId="44" fontId="0" fillId="0" borderId="0" xfId="0" applyNumberFormat="1"/>
    <xf numFmtId="9" fontId="0" fillId="0" borderId="0" xfId="2" applyFont="1"/>
    <xf numFmtId="0" fontId="19" fillId="7" borderId="0" xfId="0" applyFont="1" applyFill="1" applyAlignment="1">
      <alignment vertical="center"/>
    </xf>
    <xf numFmtId="49" fontId="20" fillId="0" borderId="0" xfId="0" applyNumberFormat="1" applyFont="1" applyAlignment="1">
      <alignment vertical="center"/>
    </xf>
    <xf numFmtId="0" fontId="20" fillId="0" borderId="0" xfId="0" applyFont="1" applyAlignment="1">
      <alignment vertical="center"/>
    </xf>
    <xf numFmtId="0" fontId="23" fillId="3" borderId="0" xfId="0" applyFont="1" applyFill="1" applyAlignment="1" applyProtection="1">
      <alignment vertical="center" wrapText="1"/>
      <protection hidden="1"/>
    </xf>
    <xf numFmtId="0" fontId="23" fillId="3" borderId="0" xfId="0" applyFont="1" applyFill="1" applyAlignment="1" applyProtection="1">
      <alignment horizontal="center" vertical="center" wrapText="1"/>
      <protection hidden="1"/>
    </xf>
    <xf numFmtId="0" fontId="0" fillId="0" borderId="0" xfId="0" applyAlignment="1">
      <alignment horizontal="right"/>
    </xf>
    <xf numFmtId="0" fontId="0" fillId="3" borderId="0" xfId="0" applyFill="1" applyAlignment="1" applyProtection="1">
      <alignment horizontal="left" wrapText="1"/>
      <protection hidden="1"/>
    </xf>
    <xf numFmtId="0" fontId="0" fillId="0" borderId="0" xfId="0" applyProtection="1">
      <protection hidden="1"/>
    </xf>
    <xf numFmtId="0" fontId="0" fillId="3" borderId="0" xfId="0" applyFill="1" applyAlignment="1" applyProtection="1">
      <alignment horizontal="left" vertical="top" wrapText="1"/>
      <protection hidden="1"/>
    </xf>
    <xf numFmtId="0" fontId="7" fillId="0" borderId="0" xfId="0" applyFont="1" applyProtection="1">
      <protection hidden="1"/>
    </xf>
    <xf numFmtId="0" fontId="6" fillId="6" borderId="0" xfId="0" applyFont="1" applyFill="1"/>
    <xf numFmtId="44" fontId="0" fillId="6" borderId="0" xfId="1" applyFont="1" applyFill="1"/>
    <xf numFmtId="0" fontId="0" fillId="3" borderId="0" xfId="0" applyFill="1" applyAlignment="1" applyProtection="1">
      <alignment horizontal="right"/>
      <protection hidden="1"/>
    </xf>
    <xf numFmtId="0" fontId="0" fillId="0" borderId="0" xfId="0" quotePrefix="1"/>
    <xf numFmtId="0" fontId="11" fillId="0" borderId="0" xfId="0" applyFont="1" applyAlignment="1" applyProtection="1">
      <alignment vertical="center" wrapText="1"/>
      <protection hidden="1"/>
    </xf>
    <xf numFmtId="0" fontId="0" fillId="3" borderId="0" xfId="0" applyFill="1" applyProtection="1">
      <protection hidden="1"/>
    </xf>
    <xf numFmtId="0" fontId="11" fillId="3" borderId="0" xfId="0" applyFont="1" applyFill="1" applyAlignment="1" applyProtection="1">
      <alignment vertical="center" wrapText="1"/>
      <protection hidden="1"/>
    </xf>
    <xf numFmtId="0" fontId="13" fillId="0" borderId="0" xfId="0" applyFont="1" applyAlignment="1" applyProtection="1">
      <alignment vertical="center"/>
      <protection hidden="1"/>
    </xf>
    <xf numFmtId="0" fontId="0" fillId="0" borderId="0" xfId="0" applyAlignment="1">
      <alignment wrapText="1"/>
    </xf>
    <xf numFmtId="0" fontId="29" fillId="0" borderId="0" xfId="0" applyFont="1" applyAlignment="1" applyProtection="1">
      <alignment vertical="center" wrapText="1"/>
      <protection hidden="1"/>
    </xf>
    <xf numFmtId="0" fontId="7" fillId="3" borderId="0" xfId="0" applyFont="1" applyFill="1" applyProtection="1">
      <protection hidden="1"/>
    </xf>
    <xf numFmtId="0" fontId="29" fillId="3" borderId="0" xfId="0" applyFont="1" applyFill="1" applyAlignment="1" applyProtection="1">
      <alignment vertical="center" wrapText="1"/>
      <protection hidden="1"/>
    </xf>
    <xf numFmtId="0" fontId="7" fillId="0" borderId="0" xfId="0" applyFont="1" applyAlignment="1" applyProtection="1">
      <alignment horizontal="right"/>
      <protection hidden="1"/>
    </xf>
    <xf numFmtId="0" fontId="30" fillId="0" borderId="0" xfId="0" applyFont="1" applyAlignment="1" applyProtection="1">
      <alignment vertical="center"/>
      <protection hidden="1"/>
    </xf>
    <xf numFmtId="0" fontId="31" fillId="3" borderId="0" xfId="0" applyFont="1" applyFill="1" applyAlignment="1" applyProtection="1">
      <alignment vertical="center" wrapText="1"/>
      <protection hidden="1"/>
    </xf>
    <xf numFmtId="0" fontId="0" fillId="2" borderId="0" xfId="0" applyFill="1"/>
    <xf numFmtId="0" fontId="0" fillId="2" borderId="0" xfId="0" applyFill="1" applyAlignment="1">
      <alignment wrapText="1"/>
    </xf>
    <xf numFmtId="0" fontId="0" fillId="5" borderId="0" xfId="0" applyFill="1" applyProtection="1">
      <protection hidden="1"/>
    </xf>
    <xf numFmtId="0" fontId="0" fillId="5" borderId="29" xfId="0" applyFill="1" applyBorder="1" applyProtection="1">
      <protection hidden="1"/>
    </xf>
    <xf numFmtId="0" fontId="18" fillId="0" borderId="0" xfId="0" applyFont="1" applyProtection="1">
      <protection hidden="1"/>
    </xf>
    <xf numFmtId="0" fontId="22" fillId="0" borderId="0" xfId="0" applyFont="1" applyProtection="1">
      <protection hidden="1"/>
    </xf>
    <xf numFmtId="0" fontId="18" fillId="3" borderId="0" xfId="0" applyFont="1" applyFill="1" applyProtection="1">
      <protection hidden="1"/>
    </xf>
    <xf numFmtId="0" fontId="21" fillId="0" borderId="0" xfId="0" applyFont="1" applyProtection="1">
      <protection hidden="1"/>
    </xf>
    <xf numFmtId="0" fontId="15" fillId="0" borderId="0" xfId="0" applyFont="1" applyProtection="1">
      <protection hidden="1"/>
    </xf>
    <xf numFmtId="0" fontId="17" fillId="3" borderId="0" xfId="0" applyFont="1" applyFill="1" applyAlignment="1" applyProtection="1">
      <alignment horizontal="center" vertical="center" wrapText="1"/>
      <protection hidden="1"/>
    </xf>
    <xf numFmtId="0" fontId="24" fillId="0" borderId="0" xfId="0" applyFont="1" applyAlignment="1" applyProtection="1">
      <alignment horizontal="right"/>
      <protection hidden="1"/>
    </xf>
    <xf numFmtId="0" fontId="24" fillId="0" borderId="0" xfId="0" applyFont="1" applyAlignment="1" applyProtection="1">
      <alignment horizontal="right" vertical="top"/>
      <protection hidden="1"/>
    </xf>
    <xf numFmtId="0" fontId="24" fillId="0" borderId="0" xfId="0" applyFont="1" applyAlignment="1" applyProtection="1">
      <alignment horizontal="left"/>
      <protection hidden="1"/>
    </xf>
    <xf numFmtId="0" fontId="0" fillId="0" borderId="0" xfId="0" applyAlignment="1" applyProtection="1">
      <alignment horizontal="center" vertical="center" wrapText="1"/>
      <protection hidden="1"/>
    </xf>
    <xf numFmtId="0" fontId="0" fillId="0" borderId="37" xfId="0" applyBorder="1" applyProtection="1">
      <protection hidden="1"/>
    </xf>
    <xf numFmtId="0" fontId="7" fillId="3" borderId="0" xfId="0" applyFont="1" applyFill="1" applyAlignment="1" applyProtection="1">
      <alignment vertical="center" wrapText="1"/>
      <protection hidden="1"/>
    </xf>
    <xf numFmtId="0" fontId="0" fillId="3" borderId="0" xfId="0" applyFill="1" applyAlignment="1" applyProtection="1">
      <alignment vertical="center" wrapText="1"/>
      <protection hidden="1"/>
    </xf>
    <xf numFmtId="0" fontId="0" fillId="0" borderId="0" xfId="0" applyAlignment="1" applyProtection="1">
      <alignment horizontal="left"/>
      <protection hidden="1"/>
    </xf>
    <xf numFmtId="0" fontId="24" fillId="0" borderId="2" xfId="0" applyFont="1" applyBorder="1" applyAlignment="1" applyProtection="1">
      <alignment horizontal="left"/>
      <protection hidden="1"/>
    </xf>
    <xf numFmtId="0" fontId="24" fillId="0" borderId="3" xfId="0" applyFont="1" applyBorder="1" applyAlignment="1" applyProtection="1">
      <alignment horizontal="left"/>
      <protection hidden="1"/>
    </xf>
    <xf numFmtId="0" fontId="25" fillId="0" borderId="0" xfId="0" applyFont="1" applyProtection="1">
      <protection hidden="1"/>
    </xf>
    <xf numFmtId="0" fontId="15" fillId="3" borderId="24" xfId="0" applyFont="1" applyFill="1" applyBorder="1" applyAlignment="1" applyProtection="1">
      <alignment horizontal="center" vertical="center"/>
      <protection hidden="1"/>
      <extLst>
        <ext xmlns:xfpb="http://schemas.microsoft.com/office/spreadsheetml/2022/featurepropertybag" uri="{C7286773-470A-42A8-94C5-96B5CB345126}">
          <xfpb:xfComplement i="0"/>
        </ext>
      </extLst>
    </xf>
    <xf numFmtId="0" fontId="0" fillId="5" borderId="26" xfId="0" applyFill="1" applyBorder="1" applyProtection="1">
      <protection hidden="1"/>
    </xf>
    <xf numFmtId="0" fontId="0" fillId="5" borderId="25" xfId="0" applyFill="1" applyBorder="1" applyProtection="1">
      <protection hidden="1"/>
    </xf>
    <xf numFmtId="0" fontId="0" fillId="5" borderId="27" xfId="0" applyFill="1" applyBorder="1" applyProtection="1">
      <protection hidden="1"/>
    </xf>
    <xf numFmtId="0" fontId="0" fillId="2" borderId="2" xfId="0" applyFill="1" applyBorder="1" applyAlignment="1" applyProtection="1">
      <alignment horizontal="center" vertical="center" wrapText="1"/>
      <protection hidden="1"/>
      <extLst>
        <ext xmlns:xfpb="http://schemas.microsoft.com/office/spreadsheetml/2022/featurepropertybag" uri="{C7286773-470A-42A8-94C5-96B5CB345126}">
          <xfpb:xfComplement i="0"/>
        </ext>
      </extLst>
    </xf>
    <xf numFmtId="0" fontId="15" fillId="3" borderId="24" xfId="0" applyFont="1" applyFill="1" applyBorder="1" applyProtection="1">
      <protection hidden="1"/>
      <extLst>
        <ext xmlns:xfpb="http://schemas.microsoft.com/office/spreadsheetml/2022/featurepropertybag" uri="{C7286773-470A-42A8-94C5-96B5CB345126}">
          <xfpb:xfComplement i="0"/>
        </ext>
      </extLst>
    </xf>
    <xf numFmtId="0" fontId="0" fillId="2" borderId="1" xfId="0" applyFill="1" applyBorder="1" applyAlignment="1" applyProtection="1">
      <alignment horizontal="center" vertical="center" wrapText="1"/>
      <protection hidden="1"/>
      <extLst>
        <ext xmlns:xfpb="http://schemas.microsoft.com/office/spreadsheetml/2022/featurepropertybag" uri="{C7286773-470A-42A8-94C5-96B5CB345126}">
          <xfpb:xfComplement i="0"/>
        </ext>
      </extLst>
    </xf>
    <xf numFmtId="0" fontId="15" fillId="3" borderId="24" xfId="0" applyFont="1" applyFill="1" applyBorder="1" applyAlignment="1" applyProtection="1">
      <alignment vertical="center"/>
      <protection hidden="1"/>
      <extLst>
        <ext xmlns:xfpb="http://schemas.microsoft.com/office/spreadsheetml/2022/featurepropertybag" uri="{C7286773-470A-42A8-94C5-96B5CB345126}">
          <xfpb:xfComplement i="0"/>
        </ext>
      </extLst>
    </xf>
    <xf numFmtId="0" fontId="6" fillId="0" borderId="0" xfId="0" applyFont="1" applyProtection="1">
      <protection hidden="1"/>
    </xf>
    <xf numFmtId="0" fontId="0" fillId="5" borderId="0" xfId="0" applyFill="1" applyAlignment="1" applyProtection="1">
      <alignment vertical="center" wrapText="1"/>
      <protection hidden="1"/>
    </xf>
    <xf numFmtId="0" fontId="6" fillId="0" borderId="0" xfId="0" applyFont="1" applyAlignment="1" applyProtection="1">
      <alignment horizontal="left"/>
      <protection hidden="1"/>
    </xf>
    <xf numFmtId="0" fontId="0" fillId="3" borderId="0" xfId="0" quotePrefix="1" applyFill="1" applyProtection="1">
      <protection hidden="1"/>
    </xf>
    <xf numFmtId="0" fontId="6" fillId="3" borderId="0" xfId="0" applyFont="1" applyFill="1" applyProtection="1">
      <protection hidden="1"/>
    </xf>
    <xf numFmtId="0" fontId="2" fillId="0" borderId="0" xfId="0" applyFont="1" applyAlignment="1" applyProtection="1">
      <alignment vertical="center"/>
      <protection hidden="1"/>
    </xf>
    <xf numFmtId="0" fontId="6" fillId="0" borderId="0" xfId="0" applyFont="1" applyAlignment="1" applyProtection="1">
      <alignment vertical="top" wrapText="1"/>
      <protection hidden="1"/>
    </xf>
    <xf numFmtId="0" fontId="9" fillId="0" borderId="0" xfId="0" applyFont="1" applyAlignment="1" applyProtection="1">
      <alignment vertical="center"/>
      <protection hidden="1"/>
    </xf>
    <xf numFmtId="0" fontId="9" fillId="0" borderId="11" xfId="0" applyFont="1" applyBorder="1" applyAlignment="1" applyProtection="1">
      <alignment vertical="center"/>
      <protection hidden="1"/>
    </xf>
    <xf numFmtId="0" fontId="9" fillId="0" borderId="12" xfId="0" applyFont="1" applyBorder="1" applyAlignment="1" applyProtection="1">
      <alignment vertical="center"/>
      <protection hidden="1"/>
    </xf>
    <xf numFmtId="0" fontId="9" fillId="0" borderId="13" xfId="0" applyFont="1" applyBorder="1" applyAlignment="1" applyProtection="1">
      <alignment vertical="center"/>
      <protection hidden="1"/>
    </xf>
    <xf numFmtId="0" fontId="1" fillId="0" borderId="0" xfId="0" applyFont="1" applyAlignment="1" applyProtection="1">
      <alignment horizontal="center" vertical="center" wrapText="1"/>
      <protection hidden="1"/>
    </xf>
    <xf numFmtId="49" fontId="0" fillId="2" borderId="7" xfId="0" applyNumberFormat="1" applyFill="1" applyBorder="1" applyAlignment="1" applyProtection="1">
      <alignment vertical="center" wrapText="1"/>
      <protection locked="0"/>
    </xf>
    <xf numFmtId="0" fontId="15" fillId="3" borderId="2" xfId="0" applyFont="1" applyFill="1" applyBorder="1" applyProtection="1">
      <protection locked="0"/>
      <extLst>
        <ext xmlns:xfpb="http://schemas.microsoft.com/office/spreadsheetml/2022/featurepropertybag" uri="{C7286773-470A-42A8-94C5-96B5CB345126}">
          <xfpb:xfComplement i="0"/>
        </ext>
      </extLst>
    </xf>
    <xf numFmtId="0" fontId="15" fillId="3" borderId="2" xfId="0" applyFont="1" applyFill="1" applyBorder="1" applyAlignment="1" applyProtection="1">
      <alignment vertical="center"/>
      <protection locked="0"/>
      <extLst>
        <ext xmlns:xfpb="http://schemas.microsoft.com/office/spreadsheetml/2022/featurepropertybag" uri="{C7286773-470A-42A8-94C5-96B5CB345126}">
          <xfpb:xfComplement i="0"/>
        </ext>
      </extLst>
    </xf>
    <xf numFmtId="44" fontId="0" fillId="0" borderId="0" xfId="1" applyFont="1" applyProtection="1">
      <protection hidden="1"/>
    </xf>
    <xf numFmtId="0" fontId="0" fillId="3" borderId="0" xfId="0" applyFill="1" applyAlignment="1" applyProtection="1">
      <alignment horizontal="center" wrapText="1"/>
      <protection hidden="1"/>
    </xf>
    <xf numFmtId="0" fontId="5" fillId="0" borderId="0" xfId="0" applyFont="1" applyAlignment="1" applyProtection="1">
      <alignment horizontal="center" vertical="center" wrapText="1"/>
      <protection hidden="1"/>
    </xf>
    <xf numFmtId="0" fontId="14" fillId="3" borderId="0" xfId="0" applyFont="1" applyFill="1" applyAlignment="1" applyProtection="1">
      <alignment vertical="center" wrapText="1"/>
      <protection hidden="1"/>
    </xf>
    <xf numFmtId="0" fontId="14" fillId="3" borderId="0" xfId="0" applyFont="1" applyFill="1" applyAlignment="1" applyProtection="1">
      <alignment horizontal="center" vertical="center" wrapText="1"/>
      <protection hidden="1"/>
    </xf>
    <xf numFmtId="0" fontId="0" fillId="0" borderId="0" xfId="0" applyAlignment="1" applyProtection="1">
      <alignment horizontal="center" vertical="center"/>
      <protection hidden="1"/>
    </xf>
    <xf numFmtId="0" fontId="4" fillId="3" borderId="18" xfId="0" applyFont="1" applyFill="1" applyBorder="1" applyAlignment="1" applyProtection="1">
      <alignment horizontal="center" vertical="center" wrapText="1"/>
      <protection hidden="1"/>
    </xf>
    <xf numFmtId="0" fontId="6" fillId="0" borderId="0" xfId="0" applyFont="1" applyAlignment="1" applyProtection="1">
      <alignment horizontal="center"/>
      <protection hidden="1"/>
    </xf>
    <xf numFmtId="0" fontId="6" fillId="5" borderId="15" xfId="0" applyFont="1" applyFill="1" applyBorder="1" applyAlignment="1" applyProtection="1">
      <alignment horizontal="center" vertical="center"/>
      <protection hidden="1"/>
    </xf>
    <xf numFmtId="0" fontId="6" fillId="5" borderId="15" xfId="0" applyFont="1" applyFill="1" applyBorder="1" applyAlignment="1" applyProtection="1">
      <alignment horizontal="center" vertical="center" wrapText="1"/>
      <protection hidden="1"/>
    </xf>
    <xf numFmtId="44" fontId="6" fillId="5" borderId="15" xfId="1" applyFont="1" applyFill="1" applyBorder="1" applyAlignment="1" applyProtection="1">
      <alignment horizontal="center" vertical="center" wrapText="1"/>
      <protection hidden="1"/>
    </xf>
    <xf numFmtId="0" fontId="4" fillId="3" borderId="19" xfId="0" applyFont="1" applyFill="1" applyBorder="1" applyAlignment="1" applyProtection="1">
      <alignment horizontal="center" vertical="center" wrapText="1"/>
      <protection hidden="1"/>
    </xf>
    <xf numFmtId="44" fontId="4" fillId="4" borderId="15" xfId="1" applyFont="1" applyFill="1" applyBorder="1" applyAlignment="1" applyProtection="1">
      <alignment horizontal="center" vertical="center" wrapText="1"/>
      <protection hidden="1"/>
    </xf>
    <xf numFmtId="0" fontId="0" fillId="8" borderId="0" xfId="0" applyFill="1"/>
    <xf numFmtId="44" fontId="0" fillId="3" borderId="0" xfId="1" applyFont="1" applyFill="1" applyProtection="1">
      <protection hidden="1"/>
    </xf>
    <xf numFmtId="0" fontId="26" fillId="2" borderId="0" xfId="3" applyFill="1"/>
    <xf numFmtId="0" fontId="0" fillId="0" borderId="0" xfId="0" applyAlignment="1" applyProtection="1">
      <alignment horizontal="left" wrapText="1"/>
      <protection hidden="1"/>
    </xf>
    <xf numFmtId="0" fontId="7" fillId="3" borderId="0" xfId="0" applyFont="1" applyFill="1" applyAlignment="1" applyProtection="1">
      <alignment horizontal="center" vertical="center" wrapText="1"/>
      <protection hidden="1"/>
    </xf>
    <xf numFmtId="0" fontId="0" fillId="0" borderId="0" xfId="0" applyAlignment="1" applyProtection="1">
      <alignment wrapText="1"/>
      <protection hidden="1"/>
    </xf>
    <xf numFmtId="9" fontId="6" fillId="10" borderId="0" xfId="0" applyNumberFormat="1" applyFont="1" applyFill="1" applyAlignment="1" applyProtection="1">
      <alignment horizontal="center"/>
      <protection hidden="1"/>
    </xf>
    <xf numFmtId="9" fontId="6" fillId="10" borderId="6" xfId="0" applyNumberFormat="1" applyFont="1" applyFill="1" applyBorder="1" applyAlignment="1" applyProtection="1">
      <alignment horizontal="center"/>
      <protection hidden="1"/>
    </xf>
    <xf numFmtId="9" fontId="6" fillId="10" borderId="3" xfId="0" applyNumberFormat="1" applyFont="1" applyFill="1" applyBorder="1" applyAlignment="1" applyProtection="1">
      <alignment horizontal="center"/>
      <protection hidden="1"/>
    </xf>
    <xf numFmtId="0" fontId="24" fillId="3" borderId="0" xfId="0" applyFont="1" applyFill="1" applyAlignment="1" applyProtection="1">
      <alignment horizontal="right" vertical="top"/>
      <protection hidden="1"/>
    </xf>
    <xf numFmtId="0" fontId="6" fillId="5" borderId="0" xfId="0" applyFont="1" applyFill="1" applyAlignment="1" applyProtection="1">
      <alignment horizontal="center"/>
      <protection hidden="1"/>
    </xf>
    <xf numFmtId="0" fontId="6" fillId="0" borderId="0" xfId="0" applyFont="1" applyAlignment="1" applyProtection="1">
      <alignment wrapText="1"/>
      <protection hidden="1"/>
    </xf>
    <xf numFmtId="0" fontId="6" fillId="5" borderId="0" xfId="0" applyFont="1" applyFill="1" applyAlignment="1" applyProtection="1">
      <alignment horizontal="center" vertical="center"/>
      <protection hidden="1"/>
    </xf>
    <xf numFmtId="0" fontId="6" fillId="10" borderId="3" xfId="0" applyFont="1" applyFill="1" applyBorder="1" applyAlignment="1" applyProtection="1">
      <alignment horizontal="center" vertical="center"/>
      <protection hidden="1"/>
    </xf>
    <xf numFmtId="0" fontId="6" fillId="10" borderId="0" xfId="0" applyFont="1" applyFill="1" applyAlignment="1" applyProtection="1">
      <alignment horizontal="center" vertical="center"/>
      <protection hidden="1"/>
    </xf>
    <xf numFmtId="0" fontId="6" fillId="10" borderId="6" xfId="0" applyFont="1" applyFill="1" applyBorder="1" applyAlignment="1" applyProtection="1">
      <alignment horizontal="center" vertical="center"/>
      <protection hidden="1"/>
    </xf>
    <xf numFmtId="0" fontId="0" fillId="3" borderId="0" xfId="0" applyFill="1" applyAlignment="1" applyProtection="1">
      <alignment horizontal="center" vertical="center"/>
      <protection hidden="1"/>
    </xf>
    <xf numFmtId="0" fontId="8" fillId="3" borderId="0" xfId="0" applyFont="1" applyFill="1" applyAlignment="1" applyProtection="1">
      <alignment vertical="center" wrapText="1"/>
      <protection hidden="1"/>
    </xf>
    <xf numFmtId="0" fontId="6" fillId="10" borderId="15" xfId="0" applyFont="1" applyFill="1" applyBorder="1" applyAlignment="1" applyProtection="1">
      <alignment horizontal="center" vertical="center"/>
      <protection hidden="1"/>
    </xf>
    <xf numFmtId="44" fontId="6" fillId="10" borderId="15" xfId="1" applyFont="1" applyFill="1" applyBorder="1" applyAlignment="1" applyProtection="1">
      <alignment horizontal="center" vertical="center" wrapText="1"/>
      <protection hidden="1"/>
    </xf>
    <xf numFmtId="0" fontId="6" fillId="10" borderId="15" xfId="0" applyFont="1" applyFill="1" applyBorder="1" applyAlignment="1" applyProtection="1">
      <alignment horizontal="center" vertical="center" wrapText="1"/>
      <protection hidden="1"/>
    </xf>
    <xf numFmtId="0" fontId="0" fillId="2" borderId="2" xfId="0" applyFill="1" applyBorder="1" applyAlignment="1" applyProtection="1">
      <alignment horizontal="center" vertical="center" wrapText="1"/>
      <protection hidden="1"/>
    </xf>
    <xf numFmtId="44" fontId="7" fillId="6" borderId="16" xfId="1" applyFont="1" applyFill="1" applyBorder="1" applyProtection="1">
      <protection hidden="1"/>
    </xf>
    <xf numFmtId="0" fontId="4" fillId="4" borderId="15" xfId="0" applyFont="1" applyFill="1" applyBorder="1" applyAlignment="1" applyProtection="1">
      <alignment horizontal="center" vertical="center" wrapText="1"/>
      <protection hidden="1"/>
    </xf>
    <xf numFmtId="44" fontId="0" fillId="3" borderId="0" xfId="0" applyNumberFormat="1" applyFill="1" applyProtection="1">
      <protection hidden="1"/>
    </xf>
    <xf numFmtId="9" fontId="6" fillId="10" borderId="15" xfId="2" applyFont="1" applyFill="1" applyBorder="1" applyAlignment="1" applyProtection="1">
      <alignment horizontal="center" vertical="center" wrapText="1"/>
      <protection hidden="1"/>
    </xf>
    <xf numFmtId="44" fontId="7" fillId="6" borderId="16" xfId="0" applyNumberFormat="1" applyFont="1" applyFill="1" applyBorder="1" applyProtection="1">
      <protection hidden="1"/>
    </xf>
    <xf numFmtId="0" fontId="0" fillId="3" borderId="0" xfId="0" applyFill="1" applyAlignment="1" applyProtection="1">
      <alignment horizontal="left"/>
      <protection hidden="1"/>
    </xf>
    <xf numFmtId="0" fontId="0" fillId="0" borderId="0" xfId="1" applyNumberFormat="1" applyFont="1" applyProtection="1">
      <protection hidden="1"/>
    </xf>
    <xf numFmtId="9" fontId="14" fillId="3" borderId="0" xfId="2" applyFont="1" applyFill="1" applyAlignment="1" applyProtection="1">
      <alignment horizontal="center" vertical="center" wrapText="1"/>
      <protection hidden="1"/>
    </xf>
    <xf numFmtId="9" fontId="0" fillId="0" borderId="0" xfId="2" applyFont="1" applyAlignment="1" applyProtection="1">
      <alignment horizontal="center" vertical="center"/>
      <protection hidden="1"/>
    </xf>
    <xf numFmtId="44" fontId="4" fillId="3" borderId="0" xfId="1" applyFont="1" applyFill="1" applyBorder="1" applyAlignment="1" applyProtection="1">
      <alignment horizontal="center" vertical="center" wrapText="1"/>
      <protection hidden="1"/>
    </xf>
    <xf numFmtId="0" fontId="6" fillId="3" borderId="0" xfId="0" applyFont="1" applyFill="1" applyAlignment="1" applyProtection="1">
      <alignment horizontal="center"/>
      <protection hidden="1"/>
    </xf>
    <xf numFmtId="9" fontId="0" fillId="3" borderId="0" xfId="0" applyNumberFormat="1" applyFill="1" applyAlignment="1" applyProtection="1">
      <alignment horizontal="center"/>
      <protection hidden="1"/>
    </xf>
    <xf numFmtId="165" fontId="0" fillId="3" borderId="0" xfId="1" applyNumberFormat="1" applyFont="1" applyFill="1" applyAlignment="1" applyProtection="1">
      <alignment horizontal="center"/>
      <protection hidden="1"/>
    </xf>
    <xf numFmtId="0" fontId="0" fillId="0" borderId="0" xfId="0" applyAlignment="1" applyProtection="1">
      <alignment horizontal="center"/>
      <protection hidden="1"/>
    </xf>
    <xf numFmtId="44" fontId="0" fillId="0" borderId="0" xfId="0" applyNumberFormat="1" applyAlignment="1" applyProtection="1">
      <alignment horizontal="center" vertical="center"/>
      <protection hidden="1"/>
    </xf>
    <xf numFmtId="9" fontId="4" fillId="5" borderId="31" xfId="2" applyFont="1" applyFill="1" applyBorder="1" applyAlignment="1" applyProtection="1">
      <alignment horizontal="center" vertical="center" wrapText="1"/>
      <protection hidden="1"/>
    </xf>
    <xf numFmtId="44" fontId="4" fillId="5" borderId="31" xfId="1" applyFont="1" applyFill="1" applyBorder="1" applyAlignment="1" applyProtection="1">
      <alignment horizontal="center" vertical="center" wrapText="1"/>
      <protection hidden="1"/>
    </xf>
    <xf numFmtId="9" fontId="3" fillId="10" borderId="16" xfId="2" applyFont="1" applyFill="1" applyBorder="1" applyAlignment="1" applyProtection="1">
      <alignment horizontal="center" vertical="center"/>
      <protection hidden="1"/>
    </xf>
    <xf numFmtId="44" fontId="3" fillId="10" borderId="32" xfId="1" applyFont="1" applyFill="1" applyBorder="1" applyAlignment="1" applyProtection="1">
      <alignment horizontal="center" vertical="center"/>
      <protection hidden="1"/>
    </xf>
    <xf numFmtId="44" fontId="3" fillId="10" borderId="32" xfId="1" applyFont="1" applyFill="1" applyBorder="1" applyAlignment="1" applyProtection="1">
      <alignment horizontal="center"/>
      <protection hidden="1"/>
    </xf>
    <xf numFmtId="44" fontId="8" fillId="3" borderId="33" xfId="1" applyFont="1" applyFill="1" applyBorder="1" applyAlignment="1" applyProtection="1">
      <alignment vertical="center" wrapText="1"/>
      <protection hidden="1"/>
    </xf>
    <xf numFmtId="9" fontId="8" fillId="3" borderId="33" xfId="2" applyFont="1" applyFill="1" applyBorder="1" applyAlignment="1" applyProtection="1">
      <alignment horizontal="center" vertical="center" wrapText="1"/>
      <protection hidden="1"/>
    </xf>
    <xf numFmtId="9" fontId="0" fillId="3" borderId="0" xfId="2" applyFont="1" applyFill="1" applyAlignment="1" applyProtection="1">
      <alignment horizontal="center" vertical="center"/>
      <protection hidden="1"/>
    </xf>
    <xf numFmtId="0" fontId="0" fillId="2" borderId="3" xfId="0" applyFill="1" applyBorder="1" applyAlignment="1">
      <alignment horizontal="left"/>
    </xf>
    <xf numFmtId="0" fontId="6" fillId="3" borderId="0" xfId="0" applyFont="1" applyFill="1"/>
    <xf numFmtId="44" fontId="0" fillId="9" borderId="40" xfId="1" applyFont="1" applyFill="1" applyBorder="1" applyProtection="1">
      <protection locked="0" hidden="1"/>
    </xf>
    <xf numFmtId="0" fontId="0" fillId="9" borderId="40" xfId="1" applyNumberFormat="1" applyFont="1" applyFill="1" applyBorder="1" applyProtection="1">
      <protection locked="0" hidden="1"/>
    </xf>
    <xf numFmtId="9" fontId="0" fillId="9" borderId="40" xfId="2" applyFont="1" applyFill="1" applyBorder="1" applyAlignment="1" applyProtection="1">
      <alignment horizontal="center" vertical="center"/>
      <protection locked="0" hidden="1"/>
    </xf>
    <xf numFmtId="44" fontId="0" fillId="2" borderId="40" xfId="1" applyFont="1" applyFill="1" applyBorder="1" applyProtection="1">
      <protection locked="0" hidden="1"/>
    </xf>
    <xf numFmtId="0" fontId="0" fillId="2" borderId="40" xfId="1" applyNumberFormat="1" applyFont="1" applyFill="1" applyBorder="1" applyProtection="1">
      <protection locked="0" hidden="1"/>
    </xf>
    <xf numFmtId="9" fontId="0" fillId="2" borderId="40" xfId="2" applyFont="1" applyFill="1" applyBorder="1" applyAlignment="1" applyProtection="1">
      <alignment horizontal="center" vertical="center"/>
      <protection locked="0" hidden="1"/>
    </xf>
    <xf numFmtId="44" fontId="0" fillId="9" borderId="40" xfId="1" applyFont="1" applyFill="1" applyBorder="1" applyProtection="1">
      <protection hidden="1"/>
    </xf>
    <xf numFmtId="44" fontId="0" fillId="2" borderId="40" xfId="1" applyFont="1" applyFill="1" applyBorder="1" applyProtection="1">
      <protection hidden="1"/>
    </xf>
    <xf numFmtId="0" fontId="0" fillId="2" borderId="3" xfId="0" applyFill="1" applyBorder="1" applyAlignment="1" applyProtection="1">
      <alignment vertical="center"/>
      <protection locked="0" hidden="1"/>
    </xf>
    <xf numFmtId="0" fontId="0" fillId="2" borderId="3" xfId="0" applyFill="1" applyBorder="1" applyProtection="1">
      <protection locked="0" hidden="1"/>
    </xf>
    <xf numFmtId="0" fontId="0" fillId="9" borderId="20" xfId="0" applyFill="1" applyBorder="1" applyAlignment="1" applyProtection="1">
      <alignment horizontal="center" vertical="center" wrapText="1"/>
      <protection hidden="1"/>
    </xf>
    <xf numFmtId="0" fontId="0" fillId="9" borderId="20" xfId="0" applyFill="1" applyBorder="1" applyAlignment="1" applyProtection="1">
      <alignment horizontal="center" vertical="center" wrapText="1"/>
      <protection locked="0" hidden="1"/>
    </xf>
    <xf numFmtId="0" fontId="0" fillId="9" borderId="14" xfId="0" applyFill="1" applyBorder="1" applyAlignment="1" applyProtection="1">
      <alignment horizontal="center" vertical="center" wrapText="1"/>
      <protection locked="0" hidden="1"/>
    </xf>
    <xf numFmtId="14" fontId="0" fillId="9" borderId="20" xfId="0" applyNumberFormat="1" applyFill="1" applyBorder="1" applyAlignment="1" applyProtection="1">
      <alignment horizontal="center" vertical="center" wrapText="1"/>
      <protection locked="0" hidden="1"/>
    </xf>
    <xf numFmtId="49" fontId="0" fillId="9" borderId="21" xfId="0" applyNumberFormat="1" applyFill="1" applyBorder="1" applyAlignment="1" applyProtection="1">
      <alignment horizontal="left" vertical="top" wrapText="1"/>
      <protection locked="0" hidden="1"/>
    </xf>
    <xf numFmtId="1" fontId="0" fillId="2" borderId="40" xfId="1" applyNumberFormat="1" applyFont="1" applyFill="1" applyBorder="1" applyAlignment="1" applyProtection="1">
      <alignment horizontal="center" vertical="center"/>
      <protection locked="0" hidden="1"/>
    </xf>
    <xf numFmtId="0" fontId="0" fillId="2" borderId="22" xfId="0" applyFill="1" applyBorder="1" applyAlignment="1" applyProtection="1">
      <alignment horizontal="center" vertical="center" wrapText="1"/>
      <protection locked="0" hidden="1"/>
    </xf>
    <xf numFmtId="14" fontId="0" fillId="2" borderId="37" xfId="0" applyNumberFormat="1" applyFill="1" applyBorder="1" applyAlignment="1" applyProtection="1">
      <alignment horizontal="center" vertical="center" wrapText="1"/>
      <protection locked="0" hidden="1"/>
    </xf>
    <xf numFmtId="0" fontId="0" fillId="2" borderId="14" xfId="0" applyFill="1" applyBorder="1" applyAlignment="1" applyProtection="1">
      <alignment horizontal="center" vertical="center" wrapText="1"/>
      <protection locked="0" hidden="1"/>
    </xf>
    <xf numFmtId="49" fontId="0" fillId="2" borderId="22" xfId="0" applyNumberFormat="1" applyFill="1" applyBorder="1" applyAlignment="1" applyProtection="1">
      <alignment horizontal="left" vertical="top" wrapText="1"/>
      <protection locked="0" hidden="1"/>
    </xf>
    <xf numFmtId="14" fontId="0" fillId="2" borderId="20" xfId="0" applyNumberFormat="1" applyFill="1" applyBorder="1" applyAlignment="1" applyProtection="1">
      <alignment horizontal="center" vertical="center" wrapText="1"/>
      <protection locked="0" hidden="1"/>
    </xf>
    <xf numFmtId="0" fontId="6" fillId="0" borderId="0" xfId="0" applyFont="1" applyAlignment="1" applyProtection="1">
      <alignment horizontal="center" vertical="center"/>
      <protection hidden="1"/>
    </xf>
    <xf numFmtId="165" fontId="0" fillId="3" borderId="0" xfId="1" applyNumberFormat="1" applyFont="1" applyFill="1" applyAlignment="1" applyProtection="1">
      <alignment horizontal="center" vertical="center"/>
      <protection hidden="1"/>
    </xf>
    <xf numFmtId="165" fontId="0" fillId="3" borderId="0" xfId="1" applyNumberFormat="1" applyFont="1" applyFill="1" applyProtection="1">
      <protection hidden="1"/>
    </xf>
    <xf numFmtId="44" fontId="37" fillId="0" borderId="0" xfId="0" applyNumberFormat="1" applyFont="1" applyAlignment="1" applyProtection="1">
      <alignment horizontal="center"/>
      <protection hidden="1"/>
    </xf>
    <xf numFmtId="9" fontId="0" fillId="0" borderId="0" xfId="0" applyNumberFormat="1" applyProtection="1">
      <protection hidden="1"/>
    </xf>
    <xf numFmtId="44" fontId="6" fillId="0" borderId="0" xfId="0" applyNumberFormat="1" applyFont="1" applyAlignment="1" applyProtection="1">
      <alignment horizontal="center"/>
      <protection hidden="1"/>
    </xf>
    <xf numFmtId="0" fontId="38" fillId="13" borderId="1" xfId="0" applyFont="1" applyFill="1" applyBorder="1" applyAlignment="1" applyProtection="1">
      <alignment horizontal="center" vertical="center" wrapText="1"/>
      <protection hidden="1"/>
    </xf>
    <xf numFmtId="0" fontId="38" fillId="13" borderId="4" xfId="0" applyFont="1" applyFill="1" applyBorder="1" applyAlignment="1" applyProtection="1">
      <alignment horizontal="center" vertical="center" wrapText="1"/>
      <protection hidden="1"/>
    </xf>
    <xf numFmtId="0" fontId="0" fillId="14" borderId="1" xfId="0" applyFill="1" applyBorder="1" applyProtection="1">
      <protection hidden="1"/>
    </xf>
    <xf numFmtId="44" fontId="0" fillId="14" borderId="1" xfId="1" applyFont="1" applyFill="1" applyBorder="1" applyProtection="1">
      <protection hidden="1"/>
    </xf>
    <xf numFmtId="0" fontId="0" fillId="0" borderId="1" xfId="0" applyBorder="1" applyProtection="1">
      <protection hidden="1"/>
    </xf>
    <xf numFmtId="0" fontId="38" fillId="13" borderId="1" xfId="0" applyFont="1" applyFill="1" applyBorder="1" applyProtection="1">
      <protection hidden="1"/>
    </xf>
    <xf numFmtId="44" fontId="38" fillId="13" borderId="1" xfId="1" applyFont="1" applyFill="1" applyBorder="1" applyProtection="1">
      <protection hidden="1"/>
    </xf>
    <xf numFmtId="0" fontId="38" fillId="13" borderId="46" xfId="0" applyFont="1" applyFill="1" applyBorder="1" applyAlignment="1" applyProtection="1">
      <alignment horizontal="center" vertical="center" wrapText="1"/>
      <protection hidden="1"/>
    </xf>
    <xf numFmtId="44" fontId="0" fillId="15" borderId="1" xfId="1" applyFont="1" applyFill="1" applyBorder="1" applyProtection="1">
      <protection hidden="1"/>
    </xf>
    <xf numFmtId="0" fontId="39" fillId="13" borderId="1" xfId="0" applyFont="1" applyFill="1" applyBorder="1" applyAlignment="1" applyProtection="1">
      <alignment horizontal="center"/>
      <protection hidden="1"/>
    </xf>
    <xf numFmtId="44" fontId="39" fillId="13" borderId="1" xfId="1" applyFont="1" applyFill="1" applyBorder="1" applyProtection="1">
      <protection hidden="1"/>
    </xf>
    <xf numFmtId="0" fontId="24" fillId="0" borderId="0" xfId="0" applyFont="1" applyProtection="1">
      <protection hidden="1"/>
    </xf>
    <xf numFmtId="0" fontId="18" fillId="0" borderId="0" xfId="0" applyFont="1" applyAlignment="1" applyProtection="1">
      <alignment horizontal="center"/>
      <protection hidden="1"/>
    </xf>
    <xf numFmtId="0" fontId="0" fillId="14" borderId="1" xfId="0" applyFill="1" applyBorder="1" applyProtection="1">
      <protection locked="0" hidden="1"/>
    </xf>
    <xf numFmtId="0" fontId="0" fillId="0" borderId="1" xfId="0" applyBorder="1" applyProtection="1">
      <protection locked="0" hidden="1"/>
    </xf>
    <xf numFmtId="44" fontId="0" fillId="14" borderId="1" xfId="1" applyFont="1" applyFill="1" applyBorder="1" applyProtection="1">
      <protection locked="0" hidden="1"/>
    </xf>
    <xf numFmtId="44" fontId="0" fillId="0" borderId="1" xfId="1" applyFont="1" applyBorder="1" applyProtection="1">
      <protection locked="0" hidden="1"/>
    </xf>
    <xf numFmtId="0" fontId="0" fillId="14" borderId="46" xfId="0" applyFill="1" applyBorder="1" applyProtection="1">
      <protection locked="0" hidden="1"/>
    </xf>
    <xf numFmtId="0" fontId="0" fillId="14" borderId="47" xfId="0" applyFill="1" applyBorder="1" applyProtection="1">
      <protection locked="0" hidden="1"/>
    </xf>
    <xf numFmtId="0" fontId="0" fillId="0" borderId="2" xfId="0" applyBorder="1" applyProtection="1">
      <protection locked="0" hidden="1"/>
    </xf>
    <xf numFmtId="0" fontId="0" fillId="0" borderId="48" xfId="0" applyBorder="1" applyProtection="1">
      <protection locked="0" hidden="1"/>
    </xf>
    <xf numFmtId="0" fontId="0" fillId="0" borderId="4" xfId="0" applyBorder="1" applyProtection="1">
      <protection locked="0" hidden="1"/>
    </xf>
    <xf numFmtId="0" fontId="0" fillId="0" borderId="46" xfId="0" applyBorder="1" applyProtection="1">
      <protection locked="0" hidden="1"/>
    </xf>
    <xf numFmtId="9" fontId="0" fillId="14" borderId="1" xfId="2" applyFont="1" applyFill="1" applyBorder="1" applyProtection="1">
      <protection locked="0" hidden="1"/>
    </xf>
    <xf numFmtId="9" fontId="0" fillId="15" borderId="1" xfId="2" applyFont="1" applyFill="1" applyBorder="1" applyProtection="1">
      <protection locked="0" hidden="1"/>
    </xf>
    <xf numFmtId="44" fontId="0" fillId="10" borderId="32" xfId="1" applyFont="1" applyFill="1" applyBorder="1" applyProtection="1">
      <protection hidden="1"/>
    </xf>
    <xf numFmtId="165" fontId="0" fillId="0" borderId="0" xfId="0" applyNumberFormat="1" applyProtection="1">
      <protection hidden="1"/>
    </xf>
    <xf numFmtId="44" fontId="0" fillId="0" borderId="0" xfId="0" applyNumberFormat="1" applyProtection="1">
      <protection hidden="1"/>
    </xf>
    <xf numFmtId="0" fontId="28" fillId="3" borderId="0" xfId="0" applyFont="1" applyFill="1" applyAlignment="1" applyProtection="1">
      <alignment horizontal="center" vertical="center" wrapText="1"/>
      <protection hidden="1"/>
    </xf>
    <xf numFmtId="49" fontId="3" fillId="3" borderId="0" xfId="1" applyNumberFormat="1" applyFont="1" applyFill="1" applyBorder="1" applyAlignment="1" applyProtection="1">
      <alignment horizontal="center"/>
      <protection hidden="1"/>
    </xf>
    <xf numFmtId="49" fontId="3" fillId="3" borderId="50" xfId="1" applyNumberFormat="1" applyFont="1" applyFill="1" applyBorder="1" applyAlignment="1" applyProtection="1">
      <alignment horizontal="center"/>
      <protection hidden="1"/>
    </xf>
    <xf numFmtId="44" fontId="36" fillId="4" borderId="53" xfId="1" applyFont="1" applyFill="1" applyBorder="1" applyAlignment="1" applyProtection="1">
      <alignment horizontal="center" vertical="center" wrapText="1"/>
      <protection hidden="1"/>
    </xf>
    <xf numFmtId="44" fontId="42" fillId="3" borderId="0" xfId="1" applyFont="1" applyFill="1" applyAlignment="1" applyProtection="1">
      <alignment horizontal="center" vertical="center" wrapText="1"/>
      <protection hidden="1"/>
    </xf>
    <xf numFmtId="9" fontId="42" fillId="3" borderId="0" xfId="2" applyFont="1" applyFill="1" applyAlignment="1" applyProtection="1">
      <alignment horizontal="center" vertical="center" wrapText="1"/>
      <protection hidden="1"/>
    </xf>
    <xf numFmtId="9" fontId="36" fillId="4" borderId="53" xfId="2" applyFont="1" applyFill="1" applyBorder="1" applyAlignment="1" applyProtection="1">
      <alignment horizontal="center" vertical="center" wrapText="1"/>
      <protection hidden="1"/>
    </xf>
    <xf numFmtId="44" fontId="0" fillId="3" borderId="0" xfId="1" applyFont="1" applyFill="1" applyAlignment="1" applyProtection="1">
      <alignment wrapText="1"/>
      <protection hidden="1"/>
    </xf>
    <xf numFmtId="9" fontId="0" fillId="3" borderId="0" xfId="2" applyFont="1" applyFill="1" applyAlignment="1" applyProtection="1">
      <alignment wrapText="1"/>
      <protection hidden="1"/>
    </xf>
    <xf numFmtId="44" fontId="3" fillId="2" borderId="53" xfId="1" applyFont="1" applyFill="1" applyBorder="1" applyAlignment="1" applyProtection="1">
      <alignment wrapText="1"/>
      <protection hidden="1"/>
    </xf>
    <xf numFmtId="9" fontId="3" fillId="2" borderId="53" xfId="2" applyFont="1" applyFill="1" applyBorder="1" applyAlignment="1" applyProtection="1">
      <alignment wrapText="1"/>
      <protection hidden="1"/>
    </xf>
    <xf numFmtId="44" fontId="0" fillId="0" borderId="0" xfId="1" applyFont="1" applyAlignment="1" applyProtection="1">
      <alignment wrapText="1"/>
      <protection hidden="1"/>
    </xf>
    <xf numFmtId="9" fontId="0" fillId="0" borderId="0" xfId="2" applyFont="1" applyAlignment="1" applyProtection="1">
      <alignment wrapText="1"/>
      <protection hidden="1"/>
    </xf>
    <xf numFmtId="49" fontId="0" fillId="0" borderId="0" xfId="0" applyNumberFormat="1" applyProtection="1">
      <protection hidden="1"/>
    </xf>
    <xf numFmtId="49" fontId="6" fillId="0" borderId="0" xfId="0" applyNumberFormat="1" applyFont="1" applyProtection="1">
      <protection hidden="1"/>
    </xf>
    <xf numFmtId="9" fontId="42" fillId="3" borderId="0" xfId="0" applyNumberFormat="1" applyFont="1" applyFill="1" applyAlignment="1" applyProtection="1">
      <alignment horizontal="center" vertical="center" wrapText="1"/>
      <protection hidden="1"/>
    </xf>
    <xf numFmtId="9" fontId="45" fillId="3" borderId="0" xfId="0" applyNumberFormat="1" applyFont="1" applyFill="1" applyAlignment="1" applyProtection="1">
      <alignment horizontal="center" vertical="center" wrapText="1"/>
      <protection hidden="1"/>
    </xf>
    <xf numFmtId="9" fontId="6" fillId="3" borderId="0" xfId="1" applyNumberFormat="1" applyFont="1" applyFill="1" applyBorder="1" applyAlignment="1" applyProtection="1">
      <alignment horizontal="center" vertical="center" wrapText="1"/>
      <protection hidden="1"/>
    </xf>
    <xf numFmtId="9" fontId="0" fillId="3" borderId="0" xfId="0" applyNumberFormat="1" applyFill="1" applyAlignment="1" applyProtection="1">
      <alignment horizontal="center" vertical="center"/>
      <protection hidden="1"/>
    </xf>
    <xf numFmtId="9" fontId="0" fillId="3" borderId="0" xfId="1" applyNumberFormat="1" applyFont="1" applyFill="1" applyBorder="1" applyAlignment="1" applyProtection="1">
      <alignment horizontal="center" vertical="center"/>
      <protection hidden="1"/>
    </xf>
    <xf numFmtId="9" fontId="0" fillId="0" borderId="0" xfId="0" applyNumberFormat="1" applyAlignment="1" applyProtection="1">
      <alignment horizontal="center" vertical="center"/>
      <protection hidden="1"/>
    </xf>
    <xf numFmtId="1" fontId="0" fillId="0" borderId="0" xfId="0" applyNumberFormat="1" applyProtection="1">
      <protection hidden="1"/>
    </xf>
    <xf numFmtId="9" fontId="6" fillId="10" borderId="0" xfId="1" applyNumberFormat="1" applyFont="1" applyFill="1" applyBorder="1" applyAlignment="1" applyProtection="1">
      <alignment horizontal="center" vertical="center" wrapText="1"/>
      <protection hidden="1"/>
    </xf>
    <xf numFmtId="9" fontId="45" fillId="5" borderId="0" xfId="0" applyNumberFormat="1" applyFont="1" applyFill="1" applyAlignment="1" applyProtection="1">
      <alignment horizontal="center" vertical="center" wrapText="1"/>
      <protection hidden="1"/>
    </xf>
    <xf numFmtId="9" fontId="0" fillId="2" borderId="53" xfId="2" applyFont="1" applyFill="1" applyBorder="1" applyAlignment="1" applyProtection="1">
      <alignment horizontal="center" vertical="center"/>
      <protection hidden="1"/>
    </xf>
    <xf numFmtId="0" fontId="0" fillId="3" borderId="0" xfId="0" applyFill="1" applyAlignment="1" applyProtection="1">
      <alignment horizontal="left" wrapText="1"/>
      <protection hidden="1"/>
    </xf>
    <xf numFmtId="0" fontId="7" fillId="0" borderId="0" xfId="0" applyFont="1" applyAlignment="1" applyProtection="1">
      <alignment horizontal="right" vertical="center"/>
      <protection hidden="1"/>
    </xf>
    <xf numFmtId="0" fontId="15" fillId="3" borderId="25" xfId="0" applyFont="1" applyFill="1" applyBorder="1" applyAlignment="1" applyProtection="1">
      <alignment vertical="center" wrapText="1"/>
      <protection hidden="1"/>
      <extLst>
        <ext xmlns:xfpb="http://schemas.microsoft.com/office/spreadsheetml/2022/featurepropertybag" uri="{C7286773-470A-42A8-94C5-96B5CB345126}">
          <xfpb:xfComplement i="0"/>
        </ext>
      </extLst>
    </xf>
    <xf numFmtId="0" fontId="15" fillId="3" borderId="0" xfId="0" applyFont="1" applyFill="1" applyAlignment="1" applyProtection="1">
      <alignment vertical="center" wrapText="1"/>
      <protection hidden="1"/>
      <extLst>
        <ext xmlns:xfpb="http://schemas.microsoft.com/office/spreadsheetml/2022/featurepropertybag" uri="{C7286773-470A-42A8-94C5-96B5CB345126}">
          <xfpb:xfComplement i="0"/>
        </ext>
      </extLst>
    </xf>
    <xf numFmtId="0" fontId="15" fillId="3" borderId="29" xfId="0" applyFont="1" applyFill="1" applyBorder="1" applyAlignment="1" applyProtection="1">
      <alignment vertical="center" wrapText="1"/>
      <protection hidden="1"/>
      <extLst>
        <ext xmlns:xfpb="http://schemas.microsoft.com/office/spreadsheetml/2022/featurepropertybag" uri="{C7286773-470A-42A8-94C5-96B5CB345126}">
          <xfpb:xfComplement i="0"/>
        </ext>
      </extLst>
    </xf>
    <xf numFmtId="0" fontId="17" fillId="0" borderId="0" xfId="0" applyFont="1" applyAlignment="1" applyProtection="1">
      <alignment horizontal="center" vertical="center" wrapText="1"/>
      <protection hidden="1"/>
    </xf>
    <xf numFmtId="0" fontId="17" fillId="3" borderId="0" xfId="0" applyFont="1" applyFill="1" applyAlignment="1" applyProtection="1">
      <alignment horizontal="center" vertical="center" wrapText="1"/>
      <protection hidden="1"/>
    </xf>
    <xf numFmtId="0" fontId="11" fillId="0" borderId="0" xfId="0" applyFont="1" applyAlignment="1" applyProtection="1">
      <alignment horizontal="center" vertical="center" wrapText="1"/>
      <protection hidden="1"/>
    </xf>
    <xf numFmtId="0" fontId="0" fillId="0" borderId="1" xfId="0" applyBorder="1" applyAlignment="1" applyProtection="1">
      <alignment horizontal="left" vertical="top" wrapText="1"/>
      <protection hidden="1"/>
    </xf>
    <xf numFmtId="0" fontId="0" fillId="2" borderId="1" xfId="0" applyFill="1" applyBorder="1" applyAlignment="1" applyProtection="1">
      <alignment horizontal="left" vertical="top" wrapText="1"/>
      <protection locked="0"/>
    </xf>
    <xf numFmtId="0" fontId="23" fillId="3" borderId="0" xfId="0" applyFont="1" applyFill="1" applyAlignment="1" applyProtection="1">
      <alignment horizontal="center" vertical="center" wrapText="1"/>
      <protection hidden="1"/>
    </xf>
    <xf numFmtId="0" fontId="13" fillId="0" borderId="0" xfId="0" applyFont="1" applyAlignment="1" applyProtection="1">
      <alignment horizontal="center" vertical="center"/>
      <protection hidden="1"/>
    </xf>
    <xf numFmtId="0" fontId="0" fillId="3" borderId="2" xfId="0" applyFill="1" applyBorder="1" applyAlignment="1" applyProtection="1">
      <alignment horizontal="left" wrapText="1"/>
      <protection hidden="1"/>
    </xf>
    <xf numFmtId="0" fontId="0" fillId="3" borderId="1" xfId="0" applyFill="1" applyBorder="1" applyAlignment="1" applyProtection="1">
      <alignment horizontal="left" wrapText="1"/>
      <protection hidden="1"/>
    </xf>
    <xf numFmtId="0" fontId="0" fillId="3" borderId="1" xfId="0" applyFill="1" applyBorder="1" applyAlignment="1" applyProtection="1">
      <alignment horizontal="left" vertical="center" wrapText="1"/>
      <protection hidden="1"/>
    </xf>
    <xf numFmtId="0" fontId="0" fillId="0" borderId="2" xfId="0" applyBorder="1" applyAlignment="1" applyProtection="1">
      <alignment horizontal="left" wrapText="1"/>
      <protection hidden="1"/>
    </xf>
    <xf numFmtId="0" fontId="0" fillId="0" borderId="1" xfId="0" applyBorder="1" applyAlignment="1" applyProtection="1">
      <alignment horizontal="left" wrapText="1"/>
      <protection hidden="1"/>
    </xf>
    <xf numFmtId="0" fontId="0" fillId="0" borderId="2" xfId="0" applyBorder="1" applyAlignment="1" applyProtection="1">
      <alignment horizontal="left"/>
      <protection hidden="1"/>
    </xf>
    <xf numFmtId="0" fontId="0" fillId="0" borderId="3" xfId="0" applyBorder="1" applyAlignment="1" applyProtection="1">
      <alignment horizontal="left"/>
      <protection hidden="1"/>
    </xf>
    <xf numFmtId="0" fontId="0" fillId="0" borderId="4" xfId="0" applyBorder="1" applyAlignment="1" applyProtection="1">
      <alignment horizontal="left"/>
      <protection hidden="1"/>
    </xf>
    <xf numFmtId="0" fontId="0" fillId="0" borderId="3" xfId="0" applyBorder="1" applyAlignment="1" applyProtection="1">
      <alignment horizontal="left" wrapText="1"/>
      <protection hidden="1"/>
    </xf>
    <xf numFmtId="0" fontId="0" fillId="0" borderId="4" xfId="0" applyBorder="1" applyAlignment="1" applyProtection="1">
      <alignment horizontal="left" wrapText="1"/>
      <protection hidden="1"/>
    </xf>
    <xf numFmtId="0" fontId="7" fillId="0" borderId="0" xfId="0" applyFont="1" applyAlignment="1" applyProtection="1">
      <alignment horizontal="right"/>
      <protection hidden="1"/>
    </xf>
    <xf numFmtId="0" fontId="6" fillId="0" borderId="0" xfId="0" applyFont="1" applyAlignment="1" applyProtection="1">
      <alignment horizontal="left" wrapText="1"/>
      <protection hidden="1"/>
    </xf>
    <xf numFmtId="0" fontId="16" fillId="5" borderId="0" xfId="0" applyFont="1" applyFill="1" applyAlignment="1" applyProtection="1">
      <alignment horizontal="center" vertical="center"/>
      <protection hidden="1"/>
    </xf>
    <xf numFmtId="0" fontId="9" fillId="5" borderId="0" xfId="0" applyFont="1" applyFill="1" applyAlignment="1" applyProtection="1">
      <alignment horizontal="center" vertical="center"/>
      <protection hidden="1"/>
    </xf>
    <xf numFmtId="0" fontId="0" fillId="2" borderId="3" xfId="0" applyFill="1" applyBorder="1" applyAlignment="1" applyProtection="1">
      <alignment horizontal="left" vertical="center"/>
      <protection locked="0"/>
    </xf>
    <xf numFmtId="0" fontId="0" fillId="2" borderId="3" xfId="0" applyFill="1" applyBorder="1" applyAlignment="1" applyProtection="1">
      <alignment horizontal="left"/>
      <protection locked="0"/>
    </xf>
    <xf numFmtId="0" fontId="33" fillId="5" borderId="0" xfId="0" applyFont="1" applyFill="1" applyAlignment="1" applyProtection="1">
      <alignment horizontal="center" vertical="center" wrapText="1"/>
      <protection hidden="1"/>
    </xf>
    <xf numFmtId="0" fontId="6" fillId="0" borderId="0" xfId="0" applyFont="1" applyAlignment="1" applyProtection="1">
      <alignment horizontal="left"/>
      <protection hidden="1"/>
    </xf>
    <xf numFmtId="0" fontId="32" fillId="5" borderId="0" xfId="0" applyFont="1" applyFill="1" applyAlignment="1">
      <alignment horizontal="center" vertical="center" wrapText="1"/>
    </xf>
    <xf numFmtId="0" fontId="6" fillId="5" borderId="7" xfId="0" applyFont="1" applyFill="1" applyBorder="1" applyAlignment="1" applyProtection="1">
      <alignment horizontal="center" vertical="center"/>
      <protection hidden="1"/>
    </xf>
    <xf numFmtId="1" fontId="0" fillId="2" borderId="3" xfId="0" applyNumberFormat="1" applyFill="1" applyBorder="1" applyAlignment="1" applyProtection="1">
      <alignment horizontal="center" vertical="center"/>
      <protection locked="0"/>
    </xf>
    <xf numFmtId="0" fontId="15" fillId="3" borderId="30" xfId="0" applyFont="1" applyFill="1" applyBorder="1" applyAlignment="1" applyProtection="1">
      <alignment horizontal="center" vertical="center"/>
      <protection hidden="1"/>
      <extLst>
        <ext xmlns:xfpb="http://schemas.microsoft.com/office/spreadsheetml/2022/featurepropertybag" uri="{C7286773-470A-42A8-94C5-96B5CB345126}">
          <xfpb:xfComplement i="0"/>
        </ext>
      </extLst>
    </xf>
    <xf numFmtId="0" fontId="15" fillId="3" borderId="38" xfId="0" applyFont="1" applyFill="1" applyBorder="1" applyAlignment="1" applyProtection="1">
      <alignment horizontal="center" vertical="center"/>
      <protection hidden="1"/>
      <extLst>
        <ext xmlns:xfpb="http://schemas.microsoft.com/office/spreadsheetml/2022/featurepropertybag" uri="{C7286773-470A-42A8-94C5-96B5CB345126}">
          <xfpb:xfComplement i="0"/>
        </ext>
      </extLst>
    </xf>
    <xf numFmtId="0" fontId="15" fillId="3" borderId="28" xfId="0" applyFont="1" applyFill="1" applyBorder="1" applyAlignment="1" applyProtection="1">
      <alignment horizontal="center" vertical="center"/>
      <protection hidden="1"/>
      <extLst>
        <ext xmlns:xfpb="http://schemas.microsoft.com/office/spreadsheetml/2022/featurepropertybag" uri="{C7286773-470A-42A8-94C5-96B5CB345126}">
          <xfpb:xfComplement i="0"/>
        </ext>
      </extLst>
    </xf>
    <xf numFmtId="0" fontId="8" fillId="0" borderId="9" xfId="0" applyFont="1" applyBorder="1" applyAlignment="1" applyProtection="1">
      <alignment horizontal="center" vertical="center" wrapText="1"/>
      <protection hidden="1"/>
    </xf>
    <xf numFmtId="0" fontId="8" fillId="0" borderId="35" xfId="0" applyFont="1" applyBorder="1" applyAlignment="1" applyProtection="1">
      <alignment horizontal="center" vertical="center" wrapText="1"/>
      <protection hidden="1"/>
    </xf>
    <xf numFmtId="0" fontId="10" fillId="0" borderId="10" xfId="0" applyFont="1" applyBorder="1" applyAlignment="1" applyProtection="1">
      <alignment horizontal="center" vertical="center" wrapText="1"/>
      <protection hidden="1"/>
    </xf>
    <xf numFmtId="0" fontId="10" fillId="0" borderId="36" xfId="0" applyFont="1" applyBorder="1" applyAlignment="1" applyProtection="1">
      <alignment horizontal="center" vertical="center" wrapText="1"/>
      <protection hidden="1"/>
    </xf>
    <xf numFmtId="0" fontId="8" fillId="3" borderId="8" xfId="0" applyFont="1" applyFill="1" applyBorder="1" applyAlignment="1" applyProtection="1">
      <alignment horizontal="center" vertical="center" wrapText="1"/>
      <protection hidden="1"/>
    </xf>
    <xf numFmtId="0" fontId="8" fillId="3" borderId="34" xfId="0" applyFont="1" applyFill="1" applyBorder="1" applyAlignment="1" applyProtection="1">
      <alignment horizontal="center" vertical="center" wrapText="1"/>
      <protection hidden="1"/>
    </xf>
    <xf numFmtId="0" fontId="0" fillId="5" borderId="0" xfId="0" applyFill="1" applyAlignment="1" applyProtection="1">
      <alignment horizontal="left" vertical="center" wrapText="1"/>
      <protection hidden="1"/>
    </xf>
    <xf numFmtId="49" fontId="0" fillId="2" borderId="3" xfId="0" quotePrefix="1" applyNumberFormat="1" applyFill="1" applyBorder="1" applyAlignment="1" applyProtection="1">
      <alignment horizontal="center"/>
      <protection locked="0"/>
    </xf>
    <xf numFmtId="0" fontId="0" fillId="2" borderId="7" xfId="0" applyFill="1" applyBorder="1" applyAlignment="1" applyProtection="1">
      <alignment horizontal="left"/>
      <protection locked="0"/>
    </xf>
    <xf numFmtId="0" fontId="11" fillId="3" borderId="0" xfId="0" applyFont="1" applyFill="1" applyAlignment="1" applyProtection="1">
      <alignment horizontal="center" vertical="center" wrapText="1"/>
      <protection hidden="1"/>
    </xf>
    <xf numFmtId="0" fontId="0" fillId="0" borderId="2" xfId="0" applyBorder="1" applyAlignment="1" applyProtection="1">
      <alignment horizontal="left" vertical="center" wrapText="1"/>
      <protection hidden="1"/>
    </xf>
    <xf numFmtId="0" fontId="0" fillId="0" borderId="1" xfId="0" applyBorder="1" applyAlignment="1" applyProtection="1">
      <alignment horizontal="left" vertical="center" wrapText="1"/>
      <protection hidden="1"/>
    </xf>
    <xf numFmtId="1" fontId="6" fillId="10" borderId="6" xfId="0" applyNumberFormat="1" applyFont="1" applyFill="1" applyBorder="1" applyAlignment="1">
      <alignment horizontal="center" vertical="center"/>
    </xf>
    <xf numFmtId="0" fontId="11" fillId="3" borderId="0" xfId="0" applyFont="1" applyFill="1" applyAlignment="1" applyProtection="1">
      <alignment horizontal="center" vertical="center"/>
      <protection hidden="1"/>
    </xf>
    <xf numFmtId="0" fontId="0" fillId="2" borderId="7" xfId="0" applyFill="1" applyBorder="1" applyAlignment="1" applyProtection="1">
      <alignment horizontal="left"/>
      <protection locked="0" hidden="1"/>
    </xf>
    <xf numFmtId="14" fontId="0" fillId="2" borderId="6" xfId="0" applyNumberFormat="1" applyFill="1" applyBorder="1" applyAlignment="1" applyProtection="1">
      <alignment horizontal="center" vertical="center"/>
      <protection locked="0"/>
    </xf>
    <xf numFmtId="0" fontId="6" fillId="0" borderId="0" xfId="0" applyFont="1" applyProtection="1">
      <protection hidden="1"/>
    </xf>
    <xf numFmtId="14" fontId="0" fillId="2" borderId="3" xfId="0" applyNumberFormat="1" applyFill="1" applyBorder="1" applyAlignment="1" applyProtection="1">
      <alignment horizontal="center" vertical="center"/>
      <protection locked="0"/>
    </xf>
    <xf numFmtId="164" fontId="0" fillId="2" borderId="7" xfId="0" applyNumberFormat="1" applyFill="1" applyBorder="1" applyAlignment="1" applyProtection="1">
      <alignment horizontal="left" vertical="center"/>
      <protection locked="0"/>
    </xf>
    <xf numFmtId="0" fontId="0" fillId="2" borderId="3" xfId="0" applyFill="1" applyBorder="1" applyAlignment="1" applyProtection="1">
      <alignment horizontal="center"/>
      <protection locked="0"/>
    </xf>
    <xf numFmtId="0" fontId="0" fillId="2" borderId="2" xfId="0" applyFill="1" applyBorder="1" applyAlignment="1" applyProtection="1">
      <alignment horizontal="center" vertical="center" wrapText="1"/>
      <protection hidden="1"/>
      <extLst>
        <ext xmlns:xfpb="http://schemas.microsoft.com/office/spreadsheetml/2022/featurepropertybag" uri="{C7286773-470A-42A8-94C5-96B5CB345126}">
          <xfpb:xfComplement i="0"/>
        </ext>
      </extLst>
    </xf>
    <xf numFmtId="0" fontId="0" fillId="2" borderId="5" xfId="0" applyFill="1" applyBorder="1" applyAlignment="1" applyProtection="1">
      <alignment horizontal="center" vertical="center" wrapText="1"/>
      <protection hidden="1"/>
      <extLst>
        <ext xmlns:xfpb="http://schemas.microsoft.com/office/spreadsheetml/2022/featurepropertybag" uri="{C7286773-470A-42A8-94C5-96B5CB345126}">
          <xfpb:xfComplement i="0"/>
        </ext>
      </extLst>
    </xf>
    <xf numFmtId="0" fontId="0" fillId="0" borderId="3" xfId="0" quotePrefix="1" applyBorder="1" applyAlignment="1" applyProtection="1">
      <alignment horizontal="left"/>
      <protection hidden="1"/>
    </xf>
    <xf numFmtId="0" fontId="0" fillId="0" borderId="4" xfId="0" quotePrefix="1" applyBorder="1" applyAlignment="1" applyProtection="1">
      <alignment horizontal="left"/>
      <protection hidden="1"/>
    </xf>
    <xf numFmtId="0" fontId="15" fillId="3" borderId="25" xfId="0" applyFont="1" applyFill="1" applyBorder="1" applyAlignment="1" applyProtection="1">
      <alignment horizontal="center" vertical="center"/>
      <protection hidden="1"/>
      <extLst>
        <ext xmlns:xfpb="http://schemas.microsoft.com/office/spreadsheetml/2022/featurepropertybag" uri="{C7286773-470A-42A8-94C5-96B5CB345126}">
          <xfpb:xfComplement i="0"/>
        </ext>
      </extLst>
    </xf>
    <xf numFmtId="0" fontId="15" fillId="3" borderId="0" xfId="0" applyFont="1" applyFill="1" applyAlignment="1" applyProtection="1">
      <alignment horizontal="center" vertical="center"/>
      <protection hidden="1"/>
      <extLst>
        <ext xmlns:xfpb="http://schemas.microsoft.com/office/spreadsheetml/2022/featurepropertybag" uri="{C7286773-470A-42A8-94C5-96B5CB345126}">
          <xfpb:xfComplement i="0"/>
        </ext>
      </extLst>
    </xf>
    <xf numFmtId="0" fontId="27" fillId="0" borderId="0" xfId="3" applyFont="1" applyFill="1" applyBorder="1" applyAlignment="1" applyProtection="1">
      <alignment horizontal="center" vertical="center"/>
      <protection hidden="1"/>
    </xf>
    <xf numFmtId="0" fontId="8" fillId="0" borderId="0" xfId="0" applyFont="1" applyAlignment="1" applyProtection="1">
      <alignment horizontal="center" vertical="center"/>
      <protection hidden="1"/>
    </xf>
    <xf numFmtId="0" fontId="0" fillId="3" borderId="0" xfId="0" applyFill="1" applyAlignment="1" applyProtection="1">
      <alignment horizontal="left" vertical="top" wrapText="1"/>
      <protection hidden="1"/>
    </xf>
    <xf numFmtId="0" fontId="0" fillId="2" borderId="1" xfId="0" applyFill="1" applyBorder="1" applyAlignment="1" applyProtection="1">
      <alignment horizontal="center"/>
      <protection locked="0"/>
    </xf>
    <xf numFmtId="0" fontId="26" fillId="2" borderId="7" xfId="3" applyFill="1" applyBorder="1" applyAlignment="1" applyProtection="1">
      <alignment horizontal="left"/>
      <protection locked="0"/>
    </xf>
    <xf numFmtId="14" fontId="0" fillId="2" borderId="2" xfId="0" applyNumberFormat="1" applyFill="1" applyBorder="1" applyAlignment="1" applyProtection="1">
      <alignment horizontal="center"/>
      <protection locked="0"/>
    </xf>
    <xf numFmtId="0" fontId="0" fillId="2" borderId="4" xfId="0" applyFill="1" applyBorder="1" applyAlignment="1" applyProtection="1">
      <alignment horizontal="center"/>
      <protection locked="0"/>
    </xf>
    <xf numFmtId="0" fontId="11" fillId="0" borderId="7" xfId="0" applyFont="1" applyBorder="1" applyAlignment="1" applyProtection="1">
      <alignment horizontal="center" vertical="center" wrapText="1"/>
      <protection hidden="1"/>
    </xf>
    <xf numFmtId="0" fontId="0" fillId="2" borderId="2" xfId="0" applyFill="1" applyBorder="1" applyAlignment="1" applyProtection="1">
      <alignment horizontal="left"/>
      <protection locked="0"/>
    </xf>
    <xf numFmtId="0" fontId="0" fillId="2" borderId="2" xfId="0"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24" fillId="3" borderId="1" xfId="0" applyFont="1" applyFill="1" applyBorder="1" applyAlignment="1" applyProtection="1">
      <alignment horizontal="center"/>
      <protection hidden="1"/>
    </xf>
    <xf numFmtId="0" fontId="0" fillId="2" borderId="1" xfId="0" applyFill="1" applyBorder="1" applyAlignment="1" applyProtection="1">
      <alignment horizontal="left"/>
      <protection locked="0"/>
    </xf>
    <xf numFmtId="164" fontId="0" fillId="2" borderId="1" xfId="0" applyNumberFormat="1" applyFill="1" applyBorder="1" applyAlignment="1" applyProtection="1">
      <alignment horizontal="center" vertical="center"/>
      <protection locked="0"/>
    </xf>
    <xf numFmtId="0" fontId="11" fillId="3" borderId="7" xfId="0" applyFont="1" applyFill="1" applyBorder="1" applyAlignment="1" applyProtection="1">
      <alignment horizontal="center" vertical="center" wrapText="1"/>
      <protection hidden="1"/>
    </xf>
    <xf numFmtId="49" fontId="3" fillId="10" borderId="51" xfId="1" applyNumberFormat="1" applyFont="1" applyFill="1" applyBorder="1" applyAlignment="1" applyProtection="1">
      <alignment horizontal="center"/>
      <protection hidden="1"/>
    </xf>
    <xf numFmtId="49" fontId="3" fillId="10" borderId="52" xfId="1" applyNumberFormat="1" applyFont="1" applyFill="1" applyBorder="1" applyAlignment="1" applyProtection="1">
      <alignment horizontal="center"/>
      <protection hidden="1"/>
    </xf>
    <xf numFmtId="44" fontId="43" fillId="6" borderId="54" xfId="1" applyFont="1" applyFill="1" applyBorder="1" applyAlignment="1" applyProtection="1">
      <alignment horizontal="center" vertical="center" wrapText="1"/>
      <protection hidden="1"/>
    </xf>
    <xf numFmtId="44" fontId="43" fillId="6" borderId="55" xfId="1" applyFont="1" applyFill="1" applyBorder="1" applyAlignment="1" applyProtection="1">
      <alignment horizontal="center" vertical="center" wrapText="1"/>
      <protection hidden="1"/>
    </xf>
    <xf numFmtId="44" fontId="43" fillId="6" borderId="52" xfId="1" applyFont="1" applyFill="1" applyBorder="1" applyAlignment="1" applyProtection="1">
      <alignment horizontal="center" vertical="center" wrapText="1"/>
      <protection hidden="1"/>
    </xf>
    <xf numFmtId="0" fontId="36" fillId="4" borderId="41" xfId="0" applyFont="1" applyFill="1" applyBorder="1" applyAlignment="1" applyProtection="1">
      <alignment horizontal="center" vertical="center" wrapText="1"/>
      <protection hidden="1"/>
    </xf>
    <xf numFmtId="0" fontId="36" fillId="4" borderId="17" xfId="0" applyFont="1" applyFill="1" applyBorder="1" applyAlignment="1" applyProtection="1">
      <alignment horizontal="center" vertical="center" wrapText="1"/>
      <protection hidden="1"/>
    </xf>
    <xf numFmtId="0" fontId="28" fillId="11" borderId="39" xfId="0" applyFont="1" applyFill="1" applyBorder="1" applyAlignment="1" applyProtection="1">
      <alignment horizontal="center" vertical="center" wrapText="1"/>
      <protection hidden="1"/>
    </xf>
    <xf numFmtId="0" fontId="28" fillId="11" borderId="33" xfId="0" applyFont="1" applyFill="1" applyBorder="1" applyAlignment="1" applyProtection="1">
      <alignment horizontal="center" vertical="center" wrapText="1"/>
      <protection hidden="1"/>
    </xf>
    <xf numFmtId="0" fontId="35" fillId="2" borderId="0" xfId="0" applyFont="1" applyFill="1" applyAlignment="1" applyProtection="1">
      <alignment horizontal="center" vertical="center"/>
      <protection hidden="1"/>
    </xf>
    <xf numFmtId="0" fontId="34" fillId="2" borderId="42" xfId="0" applyFont="1" applyFill="1" applyBorder="1" applyAlignment="1" applyProtection="1">
      <alignment horizontal="center" vertical="center" wrapText="1"/>
      <protection locked="0" hidden="1"/>
    </xf>
    <xf numFmtId="0" fontId="8" fillId="2" borderId="42" xfId="0" applyFont="1" applyFill="1" applyBorder="1" applyAlignment="1" applyProtection="1">
      <alignment horizontal="center" vertical="center"/>
      <protection hidden="1"/>
    </xf>
    <xf numFmtId="0" fontId="4" fillId="4" borderId="41" xfId="0" applyFont="1" applyFill="1" applyBorder="1" applyAlignment="1" applyProtection="1">
      <alignment horizontal="center" vertical="center" wrapText="1"/>
      <protection hidden="1"/>
    </xf>
    <xf numFmtId="0" fontId="4" fillId="4" borderId="17" xfId="0" applyFont="1" applyFill="1" applyBorder="1" applyAlignment="1" applyProtection="1">
      <alignment horizontal="center" vertical="center" wrapText="1"/>
      <protection hidden="1"/>
    </xf>
    <xf numFmtId="0" fontId="4" fillId="4" borderId="42" xfId="0" applyFont="1" applyFill="1" applyBorder="1" applyAlignment="1" applyProtection="1">
      <alignment horizontal="center" vertical="center" wrapText="1"/>
      <protection hidden="1"/>
    </xf>
    <xf numFmtId="0" fontId="4" fillId="4" borderId="0" xfId="0" applyFont="1" applyFill="1" applyAlignment="1" applyProtection="1">
      <alignment horizontal="center" vertical="center" wrapText="1"/>
      <protection hidden="1"/>
    </xf>
    <xf numFmtId="0" fontId="4" fillId="4" borderId="44" xfId="0" applyFont="1" applyFill="1" applyBorder="1" applyAlignment="1" applyProtection="1">
      <alignment horizontal="center" vertical="center" wrapText="1"/>
      <protection hidden="1"/>
    </xf>
    <xf numFmtId="0" fontId="36" fillId="4" borderId="39" xfId="0" applyFont="1" applyFill="1" applyBorder="1" applyAlignment="1" applyProtection="1">
      <alignment horizontal="center" vertical="center" wrapText="1"/>
      <protection hidden="1"/>
    </xf>
    <xf numFmtId="0" fontId="36" fillId="4" borderId="33" xfId="0" applyFont="1" applyFill="1" applyBorder="1" applyAlignment="1" applyProtection="1">
      <alignment horizontal="center" vertical="center" wrapText="1"/>
      <protection hidden="1"/>
    </xf>
    <xf numFmtId="0" fontId="36" fillId="4" borderId="43" xfId="0" applyFont="1" applyFill="1" applyBorder="1" applyAlignment="1" applyProtection="1">
      <alignment horizontal="center" vertical="center" wrapText="1"/>
      <protection hidden="1"/>
    </xf>
    <xf numFmtId="0" fontId="36" fillId="4" borderId="23" xfId="0" applyFont="1" applyFill="1" applyBorder="1" applyAlignment="1" applyProtection="1">
      <alignment horizontal="center" vertical="center" wrapText="1"/>
      <protection hidden="1"/>
    </xf>
    <xf numFmtId="0" fontId="36" fillId="4" borderId="45" xfId="0" applyFont="1" applyFill="1" applyBorder="1" applyAlignment="1" applyProtection="1">
      <alignment horizontal="center" vertical="center" wrapText="1"/>
      <protection hidden="1"/>
    </xf>
    <xf numFmtId="0" fontId="36" fillId="4" borderId="31" xfId="0" applyFont="1" applyFill="1" applyBorder="1" applyAlignment="1" applyProtection="1">
      <alignment horizontal="center" vertical="center" wrapText="1"/>
      <protection hidden="1"/>
    </xf>
    <xf numFmtId="44" fontId="4" fillId="5" borderId="49" xfId="1" applyFont="1" applyFill="1" applyBorder="1" applyAlignment="1" applyProtection="1">
      <alignment horizontal="center" vertical="center" wrapText="1"/>
      <protection hidden="1"/>
    </xf>
    <xf numFmtId="44" fontId="4" fillId="5" borderId="31" xfId="1" applyFont="1" applyFill="1" applyBorder="1" applyAlignment="1" applyProtection="1">
      <alignment horizontal="center" vertical="center" wrapText="1"/>
      <protection hidden="1"/>
    </xf>
    <xf numFmtId="0" fontId="46" fillId="2" borderId="0" xfId="0" applyFont="1" applyFill="1" applyAlignment="1" applyProtection="1">
      <alignment horizontal="center" vertical="center" wrapText="1"/>
      <protection hidden="1"/>
    </xf>
    <xf numFmtId="0" fontId="9" fillId="16" borderId="0" xfId="0" applyFont="1" applyFill="1" applyAlignment="1" applyProtection="1">
      <alignment horizontal="center" vertical="center" wrapText="1"/>
      <protection hidden="1"/>
    </xf>
    <xf numFmtId="0" fontId="9" fillId="16" borderId="44" xfId="0" applyFont="1" applyFill="1" applyBorder="1" applyAlignment="1" applyProtection="1">
      <alignment horizontal="center" vertical="center" wrapText="1"/>
      <protection hidden="1"/>
    </xf>
    <xf numFmtId="0" fontId="9" fillId="2" borderId="0" xfId="0" applyFont="1" applyFill="1" applyAlignment="1" applyProtection="1">
      <alignment horizontal="center" vertical="center" wrapText="1"/>
      <protection locked="0" hidden="1"/>
    </xf>
    <xf numFmtId="0" fontId="9" fillId="2" borderId="44" xfId="0" applyFont="1" applyFill="1" applyBorder="1" applyAlignment="1" applyProtection="1">
      <alignment horizontal="center" vertical="center" wrapText="1"/>
      <protection locked="0" hidden="1"/>
    </xf>
    <xf numFmtId="0" fontId="40" fillId="12" borderId="0" xfId="0" applyFont="1" applyFill="1" applyAlignment="1" applyProtection="1">
      <alignment horizontal="center" vertical="center" wrapText="1"/>
      <protection hidden="1"/>
    </xf>
    <xf numFmtId="0" fontId="41" fillId="0" borderId="0" xfId="0" applyFont="1" applyProtection="1">
      <protection hidden="1"/>
    </xf>
    <xf numFmtId="9" fontId="39" fillId="13" borderId="1" xfId="2" applyFont="1" applyFill="1" applyBorder="1" applyProtection="1">
      <protection hidden="1"/>
    </xf>
  </cellXfs>
  <cellStyles count="4">
    <cellStyle name="Hiperligação" xfId="3" builtinId="8"/>
    <cellStyle name="Moeda" xfId="1" builtinId="4"/>
    <cellStyle name="Normal" xfId="0" builtinId="0"/>
    <cellStyle name="Percentagem" xfId="2" builtinId="5"/>
  </cellStyles>
  <dxfs count="28">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tint="-4.9989318521683403E-2"/>
        </patternFill>
      </fill>
      <border>
        <left style="thin">
          <color theme="0"/>
        </left>
        <right style="thin">
          <color theme="0"/>
        </right>
        <top style="thin">
          <color theme="0"/>
        </top>
        <bottom style="thin">
          <color theme="0"/>
        </bottom>
        <vertical/>
        <horizontal/>
      </border>
    </dxf>
    <dxf>
      <fill>
        <patternFill>
          <bgColor rgb="FF8EAADB"/>
        </patternFill>
      </fill>
      <border>
        <left/>
        <right/>
        <top/>
        <bottom/>
        <vertical/>
        <horizontal/>
      </border>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val="0"/>
        <i val="0"/>
        <strike val="0"/>
        <condense val="0"/>
        <extend val="0"/>
        <outline val="0"/>
        <shadow val="0"/>
        <u val="none"/>
        <vertAlign val="baseline"/>
        <sz val="8"/>
        <color auto="1"/>
        <name val="Verdana"/>
        <family val="2"/>
        <scheme val="none"/>
      </font>
      <numFmt numFmtId="30" formatCode="@"/>
      <alignment horizontal="general" vertical="center" textRotation="0" wrapText="0" indent="0" justifyLastLine="0" shrinkToFit="0" readingOrder="0"/>
    </dxf>
    <dxf>
      <font>
        <b val="0"/>
        <i val="0"/>
        <strike val="0"/>
        <condense val="0"/>
        <extend val="0"/>
        <outline val="0"/>
        <shadow val="0"/>
        <u val="none"/>
        <vertAlign val="baseline"/>
        <sz val="8"/>
        <color auto="1"/>
        <name val="Verdana"/>
        <family val="2"/>
        <scheme val="none"/>
      </font>
      <numFmt numFmtId="30" formatCode="@"/>
      <alignment horizontal="general" vertical="center" textRotation="0" wrapText="0" indent="0" justifyLastLine="0" shrinkToFit="0" readingOrder="0"/>
    </dxf>
    <dxf>
      <font>
        <b val="0"/>
        <i val="0"/>
        <strike val="0"/>
        <condense val="0"/>
        <extend val="0"/>
        <outline val="0"/>
        <shadow val="0"/>
        <u val="none"/>
        <vertAlign val="baseline"/>
        <sz val="8"/>
        <color auto="1"/>
        <name val="Verdana"/>
        <family val="2"/>
        <scheme val="none"/>
      </font>
      <numFmt numFmtId="30" formatCode="@"/>
      <alignment horizontal="general" vertical="center" textRotation="0" wrapText="0" indent="0" justifyLastLine="0" shrinkToFit="0" readingOrder="0"/>
    </dxf>
    <dxf>
      <font>
        <b val="0"/>
        <i val="0"/>
        <strike val="0"/>
        <condense val="0"/>
        <extend val="0"/>
        <outline val="0"/>
        <shadow val="0"/>
        <u val="none"/>
        <vertAlign val="baseline"/>
        <sz val="8"/>
        <color auto="1"/>
        <name val="Verdana"/>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8"/>
        <color auto="1"/>
        <name val="Verdana"/>
        <family val="2"/>
        <scheme val="none"/>
      </font>
      <numFmt numFmtId="30" formatCode="@"/>
      <alignment horizontal="general" vertical="center" textRotation="0" wrapText="0" indent="0" justifyLastLine="0" shrinkToFit="0" readingOrder="0"/>
    </dxf>
    <dxf>
      <font>
        <b val="0"/>
        <i val="0"/>
        <strike val="0"/>
        <condense val="0"/>
        <extend val="0"/>
        <outline val="0"/>
        <shadow val="0"/>
        <u val="none"/>
        <vertAlign val="baseline"/>
        <sz val="8"/>
        <color auto="1"/>
        <name val="Verdana"/>
        <family val="2"/>
        <scheme val="none"/>
      </font>
      <alignment horizontal="general" vertical="center" textRotation="0" wrapText="0" indent="0" justifyLastLine="0" shrinkToFit="0" readingOrder="0"/>
    </dxf>
    <dxf>
      <font>
        <b/>
        <i val="0"/>
        <strike val="0"/>
        <condense val="0"/>
        <extend val="0"/>
        <outline val="0"/>
        <shadow val="0"/>
        <u val="none"/>
        <vertAlign val="baseline"/>
        <sz val="8"/>
        <color indexed="9"/>
        <name val="Verdana"/>
        <family val="2"/>
        <scheme val="none"/>
      </font>
      <fill>
        <patternFill patternType="solid">
          <fgColor indexed="64"/>
          <bgColor indexed="56"/>
        </patternFill>
      </fill>
      <alignment horizontal="general" vertical="center" textRotation="0" wrapText="0" indent="0" justifyLastLine="0" shrinkToFit="0" readingOrder="0"/>
    </dxf>
    <dxf>
      <fill>
        <patternFill patternType="solid">
          <fgColor indexed="64"/>
          <bgColor theme="9"/>
        </patternFill>
      </fill>
    </dxf>
    <dxf>
      <fill>
        <patternFill patternType="solid">
          <fgColor indexed="64"/>
          <bgColor theme="9"/>
        </patternFill>
      </fill>
    </dxf>
  </dxfs>
  <tableStyles count="0" defaultTableStyle="TableStyleMedium2" defaultPivotStyle="PivotStyleLight16"/>
  <colors>
    <mruColors>
      <color rgb="FF002060"/>
      <color rgb="FFFFDC6D"/>
      <color rgb="FFFFC000"/>
      <color rgb="FF8EAADB"/>
      <color rgb="FFD9D9D9"/>
      <color rgb="FF003BB0"/>
      <color rgb="FFE78A20"/>
      <color rgb="FF0F4C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792927295411007"/>
          <c:y val="0.21785284262924451"/>
          <c:w val="0.25400184660711878"/>
          <c:h val="0.55880355238749069"/>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599-4BFD-AC63-9F66053D630B}"/>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pt-PT"/>
              </a:p>
            </c:txPr>
            <c:showLegendKey val="0"/>
            <c:showVal val="1"/>
            <c:showCatName val="0"/>
            <c:showSerName val="0"/>
            <c:showPercent val="0"/>
            <c:showBubbleSize val="0"/>
            <c:showLeaderLines val="0"/>
            <c:extLst>
              <c:ext xmlns:c15="http://schemas.microsoft.com/office/drawing/2012/chart" uri="{CE6537A1-D6FC-4f65-9D91-7224C49458BB}"/>
            </c:extLst>
          </c:dLbls>
          <c:val>
            <c:numRef>
              <c:f>'Pedido de Pagamento'!$AJ$14</c:f>
            </c:numRef>
          </c:val>
          <c:extLst>
            <c:ext xmlns:c15="http://schemas.microsoft.com/office/drawing/2012/chart" uri="{02D57815-91ED-43cb-92C2-25804820EDAC}">
              <c15:filteredCategoryTitle>
                <c15:cat>
                  <c:multiLvlStrRef>
                    <c:extLst>
                      <c:ext uri="{02D57815-91ED-43cb-92C2-25804820EDAC}">
                        <c15:formulaRef>
                          <c15:sqref>'Pedido de Pagamento'!$AI$14</c15:sqref>
                        </c15:formulaRef>
                      </c:ext>
                    </c:extLst>
                  </c:multiLvlStrRef>
                </c15:cat>
              </c15:filteredCategoryTitle>
            </c:ext>
            <c:ext xmlns:c16="http://schemas.microsoft.com/office/drawing/2014/chart" uri="{C3380CC4-5D6E-409C-BE32-E72D297353CC}">
              <c16:uniqueId val="{00000002-7599-4BFD-AC63-9F66053D630B}"/>
            </c:ext>
          </c:extLst>
        </c:ser>
        <c:dLbls>
          <c:showLegendKey val="0"/>
          <c:showVal val="0"/>
          <c:showCatName val="0"/>
          <c:showSerName val="0"/>
          <c:showPercent val="0"/>
          <c:showBubbleSize val="0"/>
          <c:showLeaderLines val="0"/>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pt-P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22</xdr:col>
      <xdr:colOff>344632</xdr:colOff>
      <xdr:row>5</xdr:row>
      <xdr:rowOff>161925</xdr:rowOff>
    </xdr:to>
    <xdr:pic>
      <xdr:nvPicPr>
        <xdr:cNvPr id="13" name="Imagem 1">
          <a:extLst>
            <a:ext uri="{FF2B5EF4-FFF2-40B4-BE49-F238E27FC236}">
              <a16:creationId xmlns:a16="http://schemas.microsoft.com/office/drawing/2014/main" id="{A23CFEFF-D07C-07FB-E81F-F09A93A3BC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660082" cy="1111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381001</xdr:colOff>
      <xdr:row>95</xdr:row>
      <xdr:rowOff>171347</xdr:rowOff>
    </xdr:from>
    <xdr:to>
      <xdr:col>1</xdr:col>
      <xdr:colOff>791309</xdr:colOff>
      <xdr:row>98</xdr:row>
      <xdr:rowOff>19410</xdr:rowOff>
    </xdr:to>
    <xdr:pic>
      <xdr:nvPicPr>
        <xdr:cNvPr id="22" name="Imagem 21">
          <a:extLst>
            <a:ext uri="{FF2B5EF4-FFF2-40B4-BE49-F238E27FC236}">
              <a16:creationId xmlns:a16="http://schemas.microsoft.com/office/drawing/2014/main" id="{6CA94E56-E54D-1FD5-3CA1-DBB233220A7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0116" y="20364347"/>
          <a:ext cx="410308" cy="419563"/>
        </a:xfrm>
        <a:prstGeom prst="rect">
          <a:avLst/>
        </a:prstGeom>
      </xdr:spPr>
    </xdr:pic>
    <xdr:clientData/>
  </xdr:twoCellAnchor>
  <xdr:twoCellAnchor editAs="oneCell">
    <xdr:from>
      <xdr:col>1</xdr:col>
      <xdr:colOff>373673</xdr:colOff>
      <xdr:row>104</xdr:row>
      <xdr:rowOff>21981</xdr:rowOff>
    </xdr:from>
    <xdr:to>
      <xdr:col>1</xdr:col>
      <xdr:colOff>789456</xdr:colOff>
      <xdr:row>106</xdr:row>
      <xdr:rowOff>102074</xdr:rowOff>
    </xdr:to>
    <xdr:pic>
      <xdr:nvPicPr>
        <xdr:cNvPr id="23" name="Imagem 22">
          <a:extLst>
            <a:ext uri="{FF2B5EF4-FFF2-40B4-BE49-F238E27FC236}">
              <a16:creationId xmlns:a16="http://schemas.microsoft.com/office/drawing/2014/main" id="{5B8273CE-31F3-4623-9CCF-02D5B5E4605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22788" y="21929481"/>
          <a:ext cx="415783" cy="461093"/>
        </a:xfrm>
        <a:prstGeom prst="rect">
          <a:avLst/>
        </a:prstGeom>
      </xdr:spPr>
    </xdr:pic>
    <xdr:clientData/>
  </xdr:twoCellAnchor>
  <xdr:twoCellAnchor editAs="oneCell">
    <xdr:from>
      <xdr:col>1</xdr:col>
      <xdr:colOff>272224</xdr:colOff>
      <xdr:row>15</xdr:row>
      <xdr:rowOff>108438</xdr:rowOff>
    </xdr:from>
    <xdr:to>
      <xdr:col>1</xdr:col>
      <xdr:colOff>883756</xdr:colOff>
      <xdr:row>17</xdr:row>
      <xdr:rowOff>141496</xdr:rowOff>
    </xdr:to>
    <xdr:pic>
      <xdr:nvPicPr>
        <xdr:cNvPr id="3" name="Imagem 2">
          <a:extLst>
            <a:ext uri="{FF2B5EF4-FFF2-40B4-BE49-F238E27FC236}">
              <a16:creationId xmlns:a16="http://schemas.microsoft.com/office/drawing/2014/main" id="{F33AEC6A-F588-46B0-857E-03BF5CD1E9D0}"/>
            </a:ext>
          </a:extLst>
        </xdr:cNvPr>
        <xdr:cNvPicPr>
          <a:picLocks noChangeAspect="1"/>
        </xdr:cNvPicPr>
      </xdr:nvPicPr>
      <xdr:blipFill>
        <a:blip xmlns:r="http://schemas.openxmlformats.org/officeDocument/2006/relationships" r:embed="rId4"/>
        <a:stretch>
          <a:fillRect/>
        </a:stretch>
      </xdr:blipFill>
      <xdr:spPr>
        <a:xfrm>
          <a:off x="521339" y="3156438"/>
          <a:ext cx="611532" cy="414058"/>
        </a:xfrm>
        <a:prstGeom prst="rect">
          <a:avLst/>
        </a:prstGeom>
      </xdr:spPr>
    </xdr:pic>
    <xdr:clientData/>
  </xdr:twoCellAnchor>
  <xdr:twoCellAnchor editAs="oneCell">
    <xdr:from>
      <xdr:col>1</xdr:col>
      <xdr:colOff>424043</xdr:colOff>
      <xdr:row>26</xdr:row>
      <xdr:rowOff>183173</xdr:rowOff>
    </xdr:from>
    <xdr:to>
      <xdr:col>1</xdr:col>
      <xdr:colOff>800184</xdr:colOff>
      <xdr:row>29</xdr:row>
      <xdr:rowOff>99480</xdr:rowOff>
    </xdr:to>
    <xdr:pic>
      <xdr:nvPicPr>
        <xdr:cNvPr id="4" name="Imagem 3">
          <a:extLst>
            <a:ext uri="{FF2B5EF4-FFF2-40B4-BE49-F238E27FC236}">
              <a16:creationId xmlns:a16="http://schemas.microsoft.com/office/drawing/2014/main" id="{5D1EA3FF-9320-6279-91A3-F7EE3BDCD392}"/>
            </a:ext>
          </a:extLst>
        </xdr:cNvPr>
        <xdr:cNvPicPr>
          <a:picLocks noChangeAspect="1"/>
        </xdr:cNvPicPr>
      </xdr:nvPicPr>
      <xdr:blipFill>
        <a:blip xmlns:r="http://schemas.openxmlformats.org/officeDocument/2006/relationships" r:embed="rId5"/>
        <a:stretch>
          <a:fillRect/>
        </a:stretch>
      </xdr:blipFill>
      <xdr:spPr>
        <a:xfrm>
          <a:off x="673158" y="5326673"/>
          <a:ext cx="376141" cy="487807"/>
        </a:xfrm>
        <a:prstGeom prst="rect">
          <a:avLst/>
        </a:prstGeom>
      </xdr:spPr>
    </xdr:pic>
    <xdr:clientData/>
  </xdr:twoCellAnchor>
  <xdr:twoCellAnchor editAs="oneCell">
    <xdr:from>
      <xdr:col>1</xdr:col>
      <xdr:colOff>322386</xdr:colOff>
      <xdr:row>49</xdr:row>
      <xdr:rowOff>23934</xdr:rowOff>
    </xdr:from>
    <xdr:to>
      <xdr:col>1</xdr:col>
      <xdr:colOff>864698</xdr:colOff>
      <xdr:row>51</xdr:row>
      <xdr:rowOff>112938</xdr:rowOff>
    </xdr:to>
    <xdr:pic>
      <xdr:nvPicPr>
        <xdr:cNvPr id="8" name="Imagem 7">
          <a:extLst>
            <a:ext uri="{FF2B5EF4-FFF2-40B4-BE49-F238E27FC236}">
              <a16:creationId xmlns:a16="http://schemas.microsoft.com/office/drawing/2014/main" id="{A8F78B9D-3F5E-6A94-46A5-8899241D028D}"/>
            </a:ext>
          </a:extLst>
        </xdr:cNvPr>
        <xdr:cNvPicPr>
          <a:picLocks noChangeAspect="1"/>
        </xdr:cNvPicPr>
      </xdr:nvPicPr>
      <xdr:blipFill>
        <a:blip xmlns:r="http://schemas.openxmlformats.org/officeDocument/2006/relationships" r:embed="rId6"/>
        <a:stretch>
          <a:fillRect/>
        </a:stretch>
      </xdr:blipFill>
      <xdr:spPr>
        <a:xfrm>
          <a:off x="571501" y="9585569"/>
          <a:ext cx="542312" cy="470004"/>
        </a:xfrm>
        <a:prstGeom prst="rect">
          <a:avLst/>
        </a:prstGeom>
      </xdr:spPr>
    </xdr:pic>
    <xdr:clientData/>
  </xdr:twoCellAnchor>
  <xdr:twoCellAnchor editAs="oneCell">
    <xdr:from>
      <xdr:col>1</xdr:col>
      <xdr:colOff>432288</xdr:colOff>
      <xdr:row>63</xdr:row>
      <xdr:rowOff>150795</xdr:rowOff>
    </xdr:from>
    <xdr:to>
      <xdr:col>1</xdr:col>
      <xdr:colOff>895447</xdr:colOff>
      <xdr:row>66</xdr:row>
      <xdr:rowOff>148856</xdr:rowOff>
    </xdr:to>
    <xdr:pic>
      <xdr:nvPicPr>
        <xdr:cNvPr id="10" name="Imagem 9">
          <a:extLst>
            <a:ext uri="{FF2B5EF4-FFF2-40B4-BE49-F238E27FC236}">
              <a16:creationId xmlns:a16="http://schemas.microsoft.com/office/drawing/2014/main" id="{8A7B4466-A31A-6332-2A4E-B0276ECA8447}"/>
            </a:ext>
          </a:extLst>
        </xdr:cNvPr>
        <xdr:cNvPicPr>
          <a:picLocks noChangeAspect="1"/>
        </xdr:cNvPicPr>
      </xdr:nvPicPr>
      <xdr:blipFill>
        <a:blip xmlns:r="http://schemas.openxmlformats.org/officeDocument/2006/relationships" r:embed="rId7"/>
        <a:stretch>
          <a:fillRect/>
        </a:stretch>
      </xdr:blipFill>
      <xdr:spPr>
        <a:xfrm>
          <a:off x="681403" y="12181603"/>
          <a:ext cx="463159" cy="569561"/>
        </a:xfrm>
        <a:prstGeom prst="rect">
          <a:avLst/>
        </a:prstGeom>
      </xdr:spPr>
    </xdr:pic>
    <xdr:clientData/>
  </xdr:twoCellAnchor>
  <xdr:twoCellAnchor editAs="oneCell">
    <xdr:from>
      <xdr:col>1</xdr:col>
      <xdr:colOff>488879</xdr:colOff>
      <xdr:row>72</xdr:row>
      <xdr:rowOff>29307</xdr:rowOff>
    </xdr:from>
    <xdr:to>
      <xdr:col>1</xdr:col>
      <xdr:colOff>795043</xdr:colOff>
      <xdr:row>74</xdr:row>
      <xdr:rowOff>82503</xdr:rowOff>
    </xdr:to>
    <xdr:pic>
      <xdr:nvPicPr>
        <xdr:cNvPr id="12" name="Imagem 11">
          <a:extLst>
            <a:ext uri="{FF2B5EF4-FFF2-40B4-BE49-F238E27FC236}">
              <a16:creationId xmlns:a16="http://schemas.microsoft.com/office/drawing/2014/main" id="{9F38DC77-978E-5661-694B-990301BCD445}"/>
            </a:ext>
          </a:extLst>
        </xdr:cNvPr>
        <xdr:cNvPicPr>
          <a:picLocks noChangeAspect="1"/>
        </xdr:cNvPicPr>
      </xdr:nvPicPr>
      <xdr:blipFill>
        <a:blip xmlns:r="http://schemas.openxmlformats.org/officeDocument/2006/relationships" r:embed="rId8"/>
        <a:stretch>
          <a:fillRect/>
        </a:stretch>
      </xdr:blipFill>
      <xdr:spPr>
        <a:xfrm>
          <a:off x="737994" y="13965115"/>
          <a:ext cx="306164" cy="434196"/>
        </a:xfrm>
        <a:prstGeom prst="rect">
          <a:avLst/>
        </a:prstGeom>
      </xdr:spPr>
    </xdr:pic>
    <xdr:clientData/>
  </xdr:twoCellAnchor>
  <xdr:twoCellAnchor editAs="oneCell">
    <xdr:from>
      <xdr:col>1</xdr:col>
      <xdr:colOff>437218</xdr:colOff>
      <xdr:row>86</xdr:row>
      <xdr:rowOff>175845</xdr:rowOff>
    </xdr:from>
    <xdr:to>
      <xdr:col>1</xdr:col>
      <xdr:colOff>780732</xdr:colOff>
      <xdr:row>89</xdr:row>
      <xdr:rowOff>73269</xdr:rowOff>
    </xdr:to>
    <xdr:pic>
      <xdr:nvPicPr>
        <xdr:cNvPr id="15" name="Imagem 14">
          <a:extLst>
            <a:ext uri="{FF2B5EF4-FFF2-40B4-BE49-F238E27FC236}">
              <a16:creationId xmlns:a16="http://schemas.microsoft.com/office/drawing/2014/main" id="{815A7411-1C7D-3850-4CB3-15E4504DE309}"/>
            </a:ext>
          </a:extLst>
        </xdr:cNvPr>
        <xdr:cNvPicPr>
          <a:picLocks noChangeAspect="1"/>
        </xdr:cNvPicPr>
      </xdr:nvPicPr>
      <xdr:blipFill>
        <a:blip xmlns:r="http://schemas.openxmlformats.org/officeDocument/2006/relationships" r:embed="rId9"/>
        <a:stretch>
          <a:fillRect/>
        </a:stretch>
      </xdr:blipFill>
      <xdr:spPr>
        <a:xfrm>
          <a:off x="686333" y="17401441"/>
          <a:ext cx="343514" cy="468924"/>
        </a:xfrm>
        <a:prstGeom prst="rect">
          <a:avLst/>
        </a:prstGeom>
      </xdr:spPr>
    </xdr:pic>
    <xdr:clientData/>
  </xdr:twoCellAnchor>
  <xdr:twoCellAnchor editAs="oneCell">
    <xdr:from>
      <xdr:col>1</xdr:col>
      <xdr:colOff>282236</xdr:colOff>
      <xdr:row>38</xdr:row>
      <xdr:rowOff>80595</xdr:rowOff>
    </xdr:from>
    <xdr:to>
      <xdr:col>1</xdr:col>
      <xdr:colOff>859380</xdr:colOff>
      <xdr:row>41</xdr:row>
      <xdr:rowOff>27213</xdr:rowOff>
    </xdr:to>
    <xdr:pic>
      <xdr:nvPicPr>
        <xdr:cNvPr id="17" name="Imagem 16">
          <a:extLst>
            <a:ext uri="{FF2B5EF4-FFF2-40B4-BE49-F238E27FC236}">
              <a16:creationId xmlns:a16="http://schemas.microsoft.com/office/drawing/2014/main" id="{2415FFB6-7AE8-5BB3-F981-517130DA32A8}"/>
            </a:ext>
          </a:extLst>
        </xdr:cNvPr>
        <xdr:cNvPicPr>
          <a:picLocks noChangeAspect="1"/>
        </xdr:cNvPicPr>
      </xdr:nvPicPr>
      <xdr:blipFill>
        <a:blip xmlns:r="http://schemas.openxmlformats.org/officeDocument/2006/relationships" r:embed="rId10"/>
        <a:stretch>
          <a:fillRect/>
        </a:stretch>
      </xdr:blipFill>
      <xdr:spPr>
        <a:xfrm>
          <a:off x="531351" y="7510095"/>
          <a:ext cx="577144" cy="518118"/>
        </a:xfrm>
        <a:prstGeom prst="rect">
          <a:avLst/>
        </a:prstGeom>
      </xdr:spPr>
    </xdr:pic>
    <xdr:clientData/>
  </xdr:twoCellAnchor>
  <xdr:twoCellAnchor editAs="oneCell">
    <xdr:from>
      <xdr:col>1</xdr:col>
      <xdr:colOff>212399</xdr:colOff>
      <xdr:row>134</xdr:row>
      <xdr:rowOff>183172</xdr:rowOff>
    </xdr:from>
    <xdr:to>
      <xdr:col>2</xdr:col>
      <xdr:colOff>5406</xdr:colOff>
      <xdr:row>135</xdr:row>
      <xdr:rowOff>68939</xdr:rowOff>
    </xdr:to>
    <xdr:pic>
      <xdr:nvPicPr>
        <xdr:cNvPr id="7" name="Imagem 6">
          <a:extLst>
            <a:ext uri="{FF2B5EF4-FFF2-40B4-BE49-F238E27FC236}">
              <a16:creationId xmlns:a16="http://schemas.microsoft.com/office/drawing/2014/main" id="{83654248-C24C-3F5E-23AB-F855D3CCEBD5}"/>
            </a:ext>
          </a:extLst>
        </xdr:cNvPr>
        <xdr:cNvPicPr>
          <a:picLocks noChangeAspect="1"/>
        </xdr:cNvPicPr>
      </xdr:nvPicPr>
      <xdr:blipFill>
        <a:blip xmlns:r="http://schemas.openxmlformats.org/officeDocument/2006/relationships" r:embed="rId11"/>
        <a:stretch>
          <a:fillRect/>
        </a:stretch>
      </xdr:blipFill>
      <xdr:spPr>
        <a:xfrm>
          <a:off x="461514" y="29564134"/>
          <a:ext cx="1097200" cy="3292786"/>
        </a:xfrm>
        <a:prstGeom prst="rect">
          <a:avLst/>
        </a:prstGeom>
      </xdr:spPr>
    </xdr:pic>
    <xdr:clientData/>
  </xdr:twoCellAnchor>
  <xdr:twoCellAnchor editAs="oneCell">
    <xdr:from>
      <xdr:col>1</xdr:col>
      <xdr:colOff>399167</xdr:colOff>
      <xdr:row>81</xdr:row>
      <xdr:rowOff>73270</xdr:rowOff>
    </xdr:from>
    <xdr:to>
      <xdr:col>1</xdr:col>
      <xdr:colOff>850043</xdr:colOff>
      <xdr:row>83</xdr:row>
      <xdr:rowOff>57980</xdr:rowOff>
    </xdr:to>
    <xdr:pic>
      <xdr:nvPicPr>
        <xdr:cNvPr id="2" name="Imagem 1">
          <a:extLst>
            <a:ext uri="{FF2B5EF4-FFF2-40B4-BE49-F238E27FC236}">
              <a16:creationId xmlns:a16="http://schemas.microsoft.com/office/drawing/2014/main" id="{85FD665F-6B36-86BA-592B-828353A6CBC7}"/>
            </a:ext>
          </a:extLst>
        </xdr:cNvPr>
        <xdr:cNvPicPr>
          <a:picLocks noChangeAspect="1"/>
        </xdr:cNvPicPr>
      </xdr:nvPicPr>
      <xdr:blipFill>
        <a:blip xmlns:r="http://schemas.openxmlformats.org/officeDocument/2006/relationships" r:embed="rId12"/>
        <a:stretch>
          <a:fillRect/>
        </a:stretch>
      </xdr:blipFill>
      <xdr:spPr>
        <a:xfrm>
          <a:off x="648282" y="16097251"/>
          <a:ext cx="450876" cy="3657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34</xdr:col>
      <xdr:colOff>1848971</xdr:colOff>
      <xdr:row>13</xdr:row>
      <xdr:rowOff>0</xdr:rowOff>
    </xdr:from>
    <xdr:to>
      <xdr:col>38</xdr:col>
      <xdr:colOff>593910</xdr:colOff>
      <xdr:row>13</xdr:row>
      <xdr:rowOff>0</xdr:rowOff>
    </xdr:to>
    <xdr:graphicFrame macro="">
      <xdr:nvGraphicFramePr>
        <xdr:cNvPr id="2" name="Gráfico 1">
          <a:extLst>
            <a:ext uri="{FF2B5EF4-FFF2-40B4-BE49-F238E27FC236}">
              <a16:creationId xmlns:a16="http://schemas.microsoft.com/office/drawing/2014/main" id="{D621CC90-53FE-46B4-89E1-180BC08806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432048</xdr:colOff>
      <xdr:row>7</xdr:row>
      <xdr:rowOff>26564</xdr:rowOff>
    </xdr:from>
    <xdr:to>
      <xdr:col>10</xdr:col>
      <xdr:colOff>1027202</xdr:colOff>
      <xdr:row>8</xdr:row>
      <xdr:rowOff>173279</xdr:rowOff>
    </xdr:to>
    <xdr:pic>
      <xdr:nvPicPr>
        <xdr:cNvPr id="3" name="Imagem 2">
          <a:extLst>
            <a:ext uri="{FF2B5EF4-FFF2-40B4-BE49-F238E27FC236}">
              <a16:creationId xmlns:a16="http://schemas.microsoft.com/office/drawing/2014/main" id="{109DA6D0-8FA1-478D-8742-69E029BD3CA5}"/>
            </a:ext>
          </a:extLst>
        </xdr:cNvPr>
        <xdr:cNvPicPr>
          <a:picLocks noChangeAspect="1"/>
        </xdr:cNvPicPr>
      </xdr:nvPicPr>
      <xdr:blipFill>
        <a:blip xmlns:r="http://schemas.openxmlformats.org/officeDocument/2006/relationships" r:embed="rId2"/>
        <a:stretch>
          <a:fillRect/>
        </a:stretch>
      </xdr:blipFill>
      <xdr:spPr>
        <a:xfrm>
          <a:off x="7248773" y="1334664"/>
          <a:ext cx="3303429" cy="334040"/>
        </a:xfrm>
        <a:prstGeom prst="rect">
          <a:avLst/>
        </a:prstGeom>
      </xdr:spPr>
    </xdr:pic>
    <xdr:clientData/>
  </xdr:twoCellAnchor>
  <xdr:twoCellAnchor editAs="oneCell">
    <xdr:from>
      <xdr:col>10</xdr:col>
      <xdr:colOff>1066925</xdr:colOff>
      <xdr:row>7</xdr:row>
      <xdr:rowOff>22081</xdr:rowOff>
    </xdr:from>
    <xdr:to>
      <xdr:col>14</xdr:col>
      <xdr:colOff>521012</xdr:colOff>
      <xdr:row>8</xdr:row>
      <xdr:rowOff>168796</xdr:rowOff>
    </xdr:to>
    <xdr:pic>
      <xdr:nvPicPr>
        <xdr:cNvPr id="4" name="Imagem 3">
          <a:extLst>
            <a:ext uri="{FF2B5EF4-FFF2-40B4-BE49-F238E27FC236}">
              <a16:creationId xmlns:a16="http://schemas.microsoft.com/office/drawing/2014/main" id="{E9F431F3-EC98-4965-AA77-00F0A2406A3A}"/>
            </a:ext>
          </a:extLst>
        </xdr:cNvPr>
        <xdr:cNvPicPr>
          <a:picLocks noChangeAspect="1"/>
        </xdr:cNvPicPr>
      </xdr:nvPicPr>
      <xdr:blipFill>
        <a:blip xmlns:r="http://schemas.openxmlformats.org/officeDocument/2006/relationships" r:embed="rId2"/>
        <a:stretch>
          <a:fillRect/>
        </a:stretch>
      </xdr:blipFill>
      <xdr:spPr>
        <a:xfrm>
          <a:off x="10591925" y="1327006"/>
          <a:ext cx="3368862" cy="337215"/>
        </a:xfrm>
        <a:prstGeom prst="rect">
          <a:avLst/>
        </a:prstGeom>
      </xdr:spPr>
    </xdr:pic>
    <xdr:clientData/>
  </xdr:twoCellAnchor>
  <xdr:twoCellAnchor editAs="oneCell">
    <xdr:from>
      <xdr:col>14</xdr:col>
      <xdr:colOff>0</xdr:colOff>
      <xdr:row>7</xdr:row>
      <xdr:rowOff>16976</xdr:rowOff>
    </xdr:from>
    <xdr:to>
      <xdr:col>16</xdr:col>
      <xdr:colOff>1559112</xdr:colOff>
      <xdr:row>8</xdr:row>
      <xdr:rowOff>160516</xdr:rowOff>
    </xdr:to>
    <xdr:pic>
      <xdr:nvPicPr>
        <xdr:cNvPr id="5" name="Imagem 4">
          <a:extLst>
            <a:ext uri="{FF2B5EF4-FFF2-40B4-BE49-F238E27FC236}">
              <a16:creationId xmlns:a16="http://schemas.microsoft.com/office/drawing/2014/main" id="{D1F736BB-B02F-4183-9BEC-84BC5CCEBF8A}"/>
            </a:ext>
          </a:extLst>
        </xdr:cNvPr>
        <xdr:cNvPicPr>
          <a:picLocks noChangeAspect="1"/>
        </xdr:cNvPicPr>
      </xdr:nvPicPr>
      <xdr:blipFill>
        <a:blip xmlns:r="http://schemas.openxmlformats.org/officeDocument/2006/relationships" r:embed="rId2"/>
        <a:stretch>
          <a:fillRect/>
        </a:stretch>
      </xdr:blipFill>
      <xdr:spPr>
        <a:xfrm>
          <a:off x="13439775" y="1321901"/>
          <a:ext cx="3264087" cy="334040"/>
        </a:xfrm>
        <a:prstGeom prst="rect">
          <a:avLst/>
        </a:prstGeom>
      </xdr:spPr>
    </xdr:pic>
    <xdr:clientData/>
  </xdr:twoCellAnchor>
  <xdr:twoCellAnchor editAs="oneCell">
    <xdr:from>
      <xdr:col>14</xdr:col>
      <xdr:colOff>0</xdr:colOff>
      <xdr:row>7</xdr:row>
      <xdr:rowOff>23699</xdr:rowOff>
    </xdr:from>
    <xdr:to>
      <xdr:col>16</xdr:col>
      <xdr:colOff>1630767</xdr:colOff>
      <xdr:row>8</xdr:row>
      <xdr:rowOff>170414</xdr:rowOff>
    </xdr:to>
    <xdr:pic>
      <xdr:nvPicPr>
        <xdr:cNvPr id="6" name="Imagem 5">
          <a:extLst>
            <a:ext uri="{FF2B5EF4-FFF2-40B4-BE49-F238E27FC236}">
              <a16:creationId xmlns:a16="http://schemas.microsoft.com/office/drawing/2014/main" id="{DBE10D6E-9E91-498F-B443-DD02E3A1F27B}"/>
            </a:ext>
          </a:extLst>
        </xdr:cNvPr>
        <xdr:cNvPicPr>
          <a:picLocks noChangeAspect="1"/>
        </xdr:cNvPicPr>
      </xdr:nvPicPr>
      <xdr:blipFill>
        <a:blip xmlns:r="http://schemas.openxmlformats.org/officeDocument/2006/relationships" r:embed="rId2"/>
        <a:stretch>
          <a:fillRect/>
        </a:stretch>
      </xdr:blipFill>
      <xdr:spPr>
        <a:xfrm>
          <a:off x="13439775" y="1331799"/>
          <a:ext cx="3335742" cy="334040"/>
        </a:xfrm>
        <a:prstGeom prst="rect">
          <a:avLst/>
        </a:prstGeom>
      </xdr:spPr>
    </xdr:pic>
    <xdr:clientData/>
  </xdr:twoCellAnchor>
  <xdr:twoCellAnchor editAs="oneCell">
    <xdr:from>
      <xdr:col>16</xdr:col>
      <xdr:colOff>1582644</xdr:colOff>
      <xdr:row>7</xdr:row>
      <xdr:rowOff>30424</xdr:rowOff>
    </xdr:from>
    <xdr:to>
      <xdr:col>45</xdr:col>
      <xdr:colOff>27454</xdr:colOff>
      <xdr:row>9</xdr:row>
      <xdr:rowOff>48000</xdr:rowOff>
    </xdr:to>
    <xdr:pic>
      <xdr:nvPicPr>
        <xdr:cNvPr id="7" name="Imagem 6">
          <a:extLst>
            <a:ext uri="{FF2B5EF4-FFF2-40B4-BE49-F238E27FC236}">
              <a16:creationId xmlns:a16="http://schemas.microsoft.com/office/drawing/2014/main" id="{0E79BC39-4EC0-43CE-8EDF-CA120C1F7DDF}"/>
            </a:ext>
          </a:extLst>
        </xdr:cNvPr>
        <xdr:cNvPicPr>
          <a:picLocks noChangeAspect="1"/>
        </xdr:cNvPicPr>
      </xdr:nvPicPr>
      <xdr:blipFill rotWithShape="1">
        <a:blip xmlns:r="http://schemas.openxmlformats.org/officeDocument/2006/relationships" r:embed="rId2"/>
        <a:srcRect r="45211" b="-17255"/>
        <a:stretch>
          <a:fillRect/>
        </a:stretch>
      </xdr:blipFill>
      <xdr:spPr>
        <a:xfrm>
          <a:off x="16679769" y="1332174"/>
          <a:ext cx="1902385" cy="401751"/>
        </a:xfrm>
        <a:prstGeom prst="rect">
          <a:avLst/>
        </a:prstGeom>
      </xdr:spPr>
    </xdr:pic>
    <xdr:clientData/>
  </xdr:twoCellAnchor>
  <xdr:twoCellAnchor editAs="oneCell">
    <xdr:from>
      <xdr:col>0</xdr:col>
      <xdr:colOff>238936</xdr:colOff>
      <xdr:row>7</xdr:row>
      <xdr:rowOff>29552</xdr:rowOff>
    </xdr:from>
    <xdr:to>
      <xdr:col>3</xdr:col>
      <xdr:colOff>1085601</xdr:colOff>
      <xdr:row>8</xdr:row>
      <xdr:rowOff>179442</xdr:rowOff>
    </xdr:to>
    <xdr:pic>
      <xdr:nvPicPr>
        <xdr:cNvPr id="8" name="Imagem 7">
          <a:extLst>
            <a:ext uri="{FF2B5EF4-FFF2-40B4-BE49-F238E27FC236}">
              <a16:creationId xmlns:a16="http://schemas.microsoft.com/office/drawing/2014/main" id="{8D5420E3-761F-4941-B90F-84BCFE852B6C}"/>
            </a:ext>
          </a:extLst>
        </xdr:cNvPr>
        <xdr:cNvPicPr>
          <a:picLocks noChangeAspect="1"/>
        </xdr:cNvPicPr>
      </xdr:nvPicPr>
      <xdr:blipFill>
        <a:blip xmlns:r="http://schemas.openxmlformats.org/officeDocument/2006/relationships" r:embed="rId2"/>
        <a:stretch>
          <a:fillRect/>
        </a:stretch>
      </xdr:blipFill>
      <xdr:spPr>
        <a:xfrm>
          <a:off x="238936" y="1340640"/>
          <a:ext cx="3244724" cy="340390"/>
        </a:xfrm>
        <a:prstGeom prst="rect">
          <a:avLst/>
        </a:prstGeom>
      </xdr:spPr>
    </xdr:pic>
    <xdr:clientData/>
  </xdr:twoCellAnchor>
  <xdr:twoCellAnchor editAs="oneCell">
    <xdr:from>
      <xdr:col>15</xdr:col>
      <xdr:colOff>585445</xdr:colOff>
      <xdr:row>7</xdr:row>
      <xdr:rowOff>11871</xdr:rowOff>
    </xdr:from>
    <xdr:to>
      <xdr:col>16</xdr:col>
      <xdr:colOff>2847726</xdr:colOff>
      <xdr:row>8</xdr:row>
      <xdr:rowOff>161761</xdr:rowOff>
    </xdr:to>
    <xdr:pic>
      <xdr:nvPicPr>
        <xdr:cNvPr id="9" name="Imagem 8">
          <a:extLst>
            <a:ext uri="{FF2B5EF4-FFF2-40B4-BE49-F238E27FC236}">
              <a16:creationId xmlns:a16="http://schemas.microsoft.com/office/drawing/2014/main" id="{E1B977E0-6F6E-4E87-A82A-1AD2429DFA3E}"/>
            </a:ext>
          </a:extLst>
        </xdr:cNvPr>
        <xdr:cNvPicPr>
          <a:picLocks noChangeAspect="1"/>
        </xdr:cNvPicPr>
      </xdr:nvPicPr>
      <xdr:blipFill>
        <a:blip xmlns:r="http://schemas.openxmlformats.org/officeDocument/2006/relationships" r:embed="rId2"/>
        <a:stretch>
          <a:fillRect/>
        </a:stretch>
      </xdr:blipFill>
      <xdr:spPr>
        <a:xfrm>
          <a:off x="14717370" y="1313621"/>
          <a:ext cx="3227481" cy="343565"/>
        </a:xfrm>
        <a:prstGeom prst="rect">
          <a:avLst/>
        </a:prstGeom>
      </xdr:spPr>
    </xdr:pic>
    <xdr:clientData/>
  </xdr:twoCellAnchor>
  <xdr:twoCellAnchor>
    <xdr:from>
      <xdr:col>17</xdr:col>
      <xdr:colOff>853326</xdr:colOff>
      <xdr:row>2</xdr:row>
      <xdr:rowOff>89647</xdr:rowOff>
    </xdr:from>
    <xdr:to>
      <xdr:col>19</xdr:col>
      <xdr:colOff>806822</xdr:colOff>
      <xdr:row>8</xdr:row>
      <xdr:rowOff>44824</xdr:rowOff>
    </xdr:to>
    <xdr:sp macro="" textlink="$AI$22">
      <xdr:nvSpPr>
        <xdr:cNvPr id="10" name="CaixaDeTexto 4">
          <a:extLst>
            <a:ext uri="{FF2B5EF4-FFF2-40B4-BE49-F238E27FC236}">
              <a16:creationId xmlns:a16="http://schemas.microsoft.com/office/drawing/2014/main" id="{3C0F76B8-2AAC-4AF3-95F8-B292FE49E658}"/>
            </a:ext>
          </a:extLst>
        </xdr:cNvPr>
        <xdr:cNvSpPr txBox="1"/>
      </xdr:nvSpPr>
      <xdr:spPr>
        <a:xfrm>
          <a:off x="19404851" y="457947"/>
          <a:ext cx="2503021" cy="1085477"/>
        </a:xfrm>
        <a:prstGeom prst="rect">
          <a:avLst/>
        </a:prstGeom>
        <a:solidFill>
          <a:srgbClr val="FFC000"/>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8B7E2594-4589-44A7-A026-62438B18E40F}" type="TxLink">
            <a:rPr lang="en-US" sz="1600" b="1" i="0" u="none" strike="noStrike">
              <a:solidFill>
                <a:srgbClr val="002060"/>
              </a:solidFill>
              <a:latin typeface="Aptos Narrow"/>
            </a:rPr>
            <a:pPr algn="ctr"/>
            <a:t>Apoio disponível</a:t>
          </a:fld>
          <a:endParaRPr lang="pt-PT" sz="1600" b="1">
            <a:solidFill>
              <a:srgbClr val="002060"/>
            </a:solidFill>
          </a:endParaRPr>
        </a:p>
      </xdr:txBody>
    </xdr:sp>
    <xdr:clientData/>
  </xdr:twoCellAnchor>
  <xdr:twoCellAnchor>
    <xdr:from>
      <xdr:col>17</xdr:col>
      <xdr:colOff>829236</xdr:colOff>
      <xdr:row>3</xdr:row>
      <xdr:rowOff>145677</xdr:rowOff>
    </xdr:from>
    <xdr:to>
      <xdr:col>19</xdr:col>
      <xdr:colOff>825942</xdr:colOff>
      <xdr:row>8</xdr:row>
      <xdr:rowOff>132790</xdr:rowOff>
    </xdr:to>
    <xdr:sp macro="" textlink="AJ22">
      <xdr:nvSpPr>
        <xdr:cNvPr id="11" name="CaixaDeTexto 10">
          <a:extLst>
            <a:ext uri="{FF2B5EF4-FFF2-40B4-BE49-F238E27FC236}">
              <a16:creationId xmlns:a16="http://schemas.microsoft.com/office/drawing/2014/main" id="{22C0C73A-8B5F-49FE-A3B5-C00DA84D4AC6}"/>
            </a:ext>
          </a:extLst>
        </xdr:cNvPr>
        <xdr:cNvSpPr txBox="1"/>
      </xdr:nvSpPr>
      <xdr:spPr>
        <a:xfrm>
          <a:off x="19397383" y="683559"/>
          <a:ext cx="2540441" cy="9396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fld id="{5A008570-43FB-4027-B0AF-EE7E9B82E128}" type="TxLink">
            <a:rPr lang="en-US" sz="2000" b="1" i="0" u="none" strike="noStrike">
              <a:solidFill>
                <a:srgbClr val="002060"/>
              </a:solidFill>
              <a:latin typeface="Aptos Narrow"/>
              <a:ea typeface="+mn-ea"/>
              <a:cs typeface="+mn-cs"/>
            </a:rPr>
            <a:pPr marL="0" indent="0" algn="ctr"/>
            <a:t> 160.000,00 € </a:t>
          </a:fld>
          <a:endParaRPr lang="pt-PT" sz="4000" b="1" i="0" u="none" strike="noStrike">
            <a:solidFill>
              <a:srgbClr val="002060"/>
            </a:solidFill>
            <a:latin typeface="Aptos Narrow"/>
            <a:ea typeface="+mn-ea"/>
            <a:cs typeface="+mn-cs"/>
          </a:endParaRPr>
        </a:p>
      </xdr:txBody>
    </xdr:sp>
    <xdr:clientData/>
  </xdr:twoCellAnchor>
  <xdr:twoCellAnchor>
    <xdr:from>
      <xdr:col>21</xdr:col>
      <xdr:colOff>708022</xdr:colOff>
      <xdr:row>2</xdr:row>
      <xdr:rowOff>113926</xdr:rowOff>
    </xdr:from>
    <xdr:to>
      <xdr:col>23</xdr:col>
      <xdr:colOff>922429</xdr:colOff>
      <xdr:row>8</xdr:row>
      <xdr:rowOff>59578</xdr:rowOff>
    </xdr:to>
    <xdr:sp macro="" textlink="$AI$21">
      <xdr:nvSpPr>
        <xdr:cNvPr id="12" name="CaixaDeTexto 4">
          <a:extLst>
            <a:ext uri="{FF2B5EF4-FFF2-40B4-BE49-F238E27FC236}">
              <a16:creationId xmlns:a16="http://schemas.microsoft.com/office/drawing/2014/main" id="{0E2EB26A-0826-4BEF-890D-5A1D20F23051}"/>
            </a:ext>
          </a:extLst>
        </xdr:cNvPr>
        <xdr:cNvSpPr txBox="1"/>
      </xdr:nvSpPr>
      <xdr:spPr>
        <a:xfrm>
          <a:off x="24699816" y="483720"/>
          <a:ext cx="2522819" cy="1066240"/>
        </a:xfrm>
        <a:prstGeom prst="rect">
          <a:avLst/>
        </a:prstGeom>
        <a:solidFill>
          <a:schemeClr val="bg1">
            <a:lumMod val="95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350A4453-7F49-41E3-9CED-D457E36741B8}" type="TxLink">
            <a:rPr lang="en-US" sz="1400" b="1" i="0" u="none" strike="noStrike">
              <a:solidFill>
                <a:schemeClr val="accent6">
                  <a:lumMod val="50000"/>
                </a:schemeClr>
              </a:solidFill>
              <a:latin typeface="Aptos Narrow"/>
            </a:rPr>
            <a:pPr algn="ctr"/>
            <a:t>Valor de Apoio Após Limite</a:t>
          </a:fld>
          <a:endParaRPr lang="pt-PT" sz="2000" b="1">
            <a:solidFill>
              <a:schemeClr val="accent6">
                <a:lumMod val="50000"/>
              </a:schemeClr>
            </a:solidFill>
          </a:endParaRPr>
        </a:p>
      </xdr:txBody>
    </xdr:sp>
    <xdr:clientData/>
  </xdr:twoCellAnchor>
  <xdr:twoCellAnchor>
    <xdr:from>
      <xdr:col>21</xdr:col>
      <xdr:colOff>642285</xdr:colOff>
      <xdr:row>3</xdr:row>
      <xdr:rowOff>144369</xdr:rowOff>
    </xdr:from>
    <xdr:to>
      <xdr:col>23</xdr:col>
      <xdr:colOff>903077</xdr:colOff>
      <xdr:row>8</xdr:row>
      <xdr:rowOff>121957</xdr:rowOff>
    </xdr:to>
    <xdr:sp macro="" textlink="AJ21">
      <xdr:nvSpPr>
        <xdr:cNvPr id="13" name="CaixaDeTexto 12">
          <a:extLst>
            <a:ext uri="{FF2B5EF4-FFF2-40B4-BE49-F238E27FC236}">
              <a16:creationId xmlns:a16="http://schemas.microsoft.com/office/drawing/2014/main" id="{B34EE70B-AE27-4778-9071-FBBB76FC274C}"/>
            </a:ext>
          </a:extLst>
        </xdr:cNvPr>
        <xdr:cNvSpPr txBox="1"/>
      </xdr:nvSpPr>
      <xdr:spPr>
        <a:xfrm>
          <a:off x="24634079" y="682251"/>
          <a:ext cx="2569204" cy="930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fld id="{13229751-75B2-4795-8FE2-0263916D1017}" type="TxLink">
            <a:rPr lang="en-US" sz="3200" b="1" i="0" u="none" strike="noStrike">
              <a:solidFill>
                <a:schemeClr val="accent6">
                  <a:lumMod val="50000"/>
                </a:schemeClr>
              </a:solidFill>
              <a:latin typeface="Aptos Narrow"/>
              <a:ea typeface="+mn-ea"/>
              <a:cs typeface="+mn-cs"/>
            </a:rPr>
            <a:pPr marL="0" indent="0" algn="ctr"/>
            <a:t> -   € </a:t>
          </a:fld>
          <a:endParaRPr lang="pt-PT" sz="3200" b="1" i="0" u="none" strike="noStrike">
            <a:solidFill>
              <a:schemeClr val="accent6">
                <a:lumMod val="50000"/>
              </a:schemeClr>
            </a:solidFill>
            <a:latin typeface="Aptos Narrow"/>
            <a:ea typeface="+mn-ea"/>
            <a:cs typeface="+mn-cs"/>
          </a:endParaRPr>
        </a:p>
      </xdr:txBody>
    </xdr:sp>
    <xdr:clientData/>
  </xdr:twoCellAnchor>
  <xdr:twoCellAnchor>
    <xdr:from>
      <xdr:col>24</xdr:col>
      <xdr:colOff>78441</xdr:colOff>
      <xdr:row>2</xdr:row>
      <xdr:rowOff>114300</xdr:rowOff>
    </xdr:from>
    <xdr:to>
      <xdr:col>26</xdr:col>
      <xdr:colOff>0</xdr:colOff>
      <xdr:row>8</xdr:row>
      <xdr:rowOff>69477</xdr:rowOff>
    </xdr:to>
    <xdr:sp macro="" textlink="$AI$23">
      <xdr:nvSpPr>
        <xdr:cNvPr id="14" name="CaixaDeTexto 4">
          <a:extLst>
            <a:ext uri="{FF2B5EF4-FFF2-40B4-BE49-F238E27FC236}">
              <a16:creationId xmlns:a16="http://schemas.microsoft.com/office/drawing/2014/main" id="{BEF117BD-123E-458A-9FD7-613078B9AE6A}"/>
            </a:ext>
          </a:extLst>
        </xdr:cNvPr>
        <xdr:cNvSpPr txBox="1"/>
      </xdr:nvSpPr>
      <xdr:spPr>
        <a:xfrm>
          <a:off x="26176941" y="495300"/>
          <a:ext cx="3505340" cy="1074365"/>
        </a:xfrm>
        <a:prstGeom prst="rect">
          <a:avLst/>
        </a:prstGeom>
        <a:solidFill>
          <a:schemeClr val="bg1">
            <a:lumMod val="5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36C7DD38-DBC5-4ADA-B82A-B81F369C8773}" type="TxLink">
            <a:rPr lang="en-US" sz="1200" b="1" i="0" u="none" strike="noStrike">
              <a:solidFill>
                <a:schemeClr val="bg1"/>
              </a:solidFill>
              <a:latin typeface="Aptos Narrow"/>
            </a:rPr>
            <a:pPr algn="ctr"/>
            <a:t>Taxa de execução</a:t>
          </a:fld>
          <a:endParaRPr lang="pt-PT" sz="3200" b="1">
            <a:solidFill>
              <a:schemeClr val="bg1"/>
            </a:solidFill>
          </a:endParaRPr>
        </a:p>
      </xdr:txBody>
    </xdr:sp>
    <xdr:clientData/>
  </xdr:twoCellAnchor>
  <xdr:twoCellAnchor>
    <xdr:from>
      <xdr:col>24</xdr:col>
      <xdr:colOff>177709</xdr:colOff>
      <xdr:row>3</xdr:row>
      <xdr:rowOff>73588</xdr:rowOff>
    </xdr:from>
    <xdr:to>
      <xdr:col>25</xdr:col>
      <xdr:colOff>809624</xdr:colOff>
      <xdr:row>8</xdr:row>
      <xdr:rowOff>67798</xdr:rowOff>
    </xdr:to>
    <xdr:sp macro="" textlink="AJ23">
      <xdr:nvSpPr>
        <xdr:cNvPr id="15" name="CaixaDeTexto 14">
          <a:extLst>
            <a:ext uri="{FF2B5EF4-FFF2-40B4-BE49-F238E27FC236}">
              <a16:creationId xmlns:a16="http://schemas.microsoft.com/office/drawing/2014/main" id="{22B7EFAC-0EEA-49C6-960A-0569DE3D814C}"/>
            </a:ext>
          </a:extLst>
        </xdr:cNvPr>
        <xdr:cNvSpPr txBox="1"/>
      </xdr:nvSpPr>
      <xdr:spPr>
        <a:xfrm>
          <a:off x="26276209" y="621276"/>
          <a:ext cx="1560603" cy="9467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fld id="{0A165015-DB87-482C-B299-CBBE0DB7A692}" type="TxLink">
            <a:rPr lang="en-US" sz="2000" b="1" i="0" u="none" strike="noStrike">
              <a:solidFill>
                <a:schemeClr val="bg1"/>
              </a:solidFill>
              <a:latin typeface="Aptos Narrow"/>
              <a:ea typeface="+mn-ea"/>
              <a:cs typeface="+mn-cs"/>
            </a:rPr>
            <a:pPr marL="0" indent="0" algn="ctr"/>
            <a:t>0%</a:t>
          </a:fld>
          <a:endParaRPr lang="pt-PT" sz="2000" b="1" i="0" u="none" strike="noStrike">
            <a:solidFill>
              <a:schemeClr val="bg1"/>
            </a:solidFill>
            <a:latin typeface="Aptos Narrow"/>
            <a:ea typeface="+mn-ea"/>
            <a:cs typeface="+mn-cs"/>
          </a:endParaRPr>
        </a:p>
      </xdr:txBody>
    </xdr:sp>
    <xdr:clientData/>
  </xdr:twoCellAnchor>
  <xdr:twoCellAnchor>
    <xdr:from>
      <xdr:col>26</xdr:col>
      <xdr:colOff>47625</xdr:colOff>
      <xdr:row>2</xdr:row>
      <xdr:rowOff>123265</xdr:rowOff>
    </xdr:from>
    <xdr:to>
      <xdr:col>27</xdr:col>
      <xdr:colOff>2284880</xdr:colOff>
      <xdr:row>8</xdr:row>
      <xdr:rowOff>56030</xdr:rowOff>
    </xdr:to>
    <xdr:sp macro="" textlink="$AI$24">
      <xdr:nvSpPr>
        <xdr:cNvPr id="16" name="CaixaDeTexto 4">
          <a:extLst>
            <a:ext uri="{FF2B5EF4-FFF2-40B4-BE49-F238E27FC236}">
              <a16:creationId xmlns:a16="http://schemas.microsoft.com/office/drawing/2014/main" id="{CC53A22E-893B-4004-9ED8-53B2D0D4AACF}"/>
            </a:ext>
          </a:extLst>
        </xdr:cNvPr>
        <xdr:cNvSpPr txBox="1"/>
      </xdr:nvSpPr>
      <xdr:spPr>
        <a:xfrm>
          <a:off x="29860875" y="504265"/>
          <a:ext cx="3165943" cy="1051953"/>
        </a:xfrm>
        <a:prstGeom prst="rect">
          <a:avLst/>
        </a:prstGeom>
        <a:solidFill>
          <a:schemeClr val="bg1">
            <a:lumMod val="95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B6170517-C382-477F-ACC7-A2EDF1431C0C}" type="TxLink">
            <a:rPr lang="en-US" sz="1600" b="1" i="0" u="none" strike="noStrike">
              <a:solidFill>
                <a:srgbClr val="C00000"/>
              </a:solidFill>
              <a:latin typeface="Aptos Narrow"/>
            </a:rPr>
            <a:pPr algn="ctr"/>
            <a:t>Valor de Apoio Não Apoiado</a:t>
          </a:fld>
          <a:endParaRPr lang="pt-PT" sz="1600" b="1">
            <a:solidFill>
              <a:srgbClr val="C00000"/>
            </a:solidFill>
          </a:endParaRPr>
        </a:p>
      </xdr:txBody>
    </xdr:sp>
    <xdr:clientData/>
  </xdr:twoCellAnchor>
  <xdr:twoCellAnchor>
    <xdr:from>
      <xdr:col>26</xdr:col>
      <xdr:colOff>589850</xdr:colOff>
      <xdr:row>3</xdr:row>
      <xdr:rowOff>154456</xdr:rowOff>
    </xdr:from>
    <xdr:to>
      <xdr:col>27</xdr:col>
      <xdr:colOff>1845165</xdr:colOff>
      <xdr:row>8</xdr:row>
      <xdr:rowOff>133632</xdr:rowOff>
    </xdr:to>
    <xdr:sp macro="" textlink="AJ24">
      <xdr:nvSpPr>
        <xdr:cNvPr id="17" name="CaixaDeTexto 16">
          <a:extLst>
            <a:ext uri="{FF2B5EF4-FFF2-40B4-BE49-F238E27FC236}">
              <a16:creationId xmlns:a16="http://schemas.microsoft.com/office/drawing/2014/main" id="{B1C98E19-4694-429C-9395-DE4EB8541BB5}"/>
            </a:ext>
          </a:extLst>
        </xdr:cNvPr>
        <xdr:cNvSpPr txBox="1"/>
      </xdr:nvSpPr>
      <xdr:spPr>
        <a:xfrm>
          <a:off x="28545725" y="702144"/>
          <a:ext cx="2184003" cy="9316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fld id="{4949D5C6-1584-4217-90BE-825A740AB7AF}" type="TxLink">
            <a:rPr lang="en-US" sz="2000" b="1" i="0" u="none" strike="noStrike">
              <a:solidFill>
                <a:srgbClr val="C00000"/>
              </a:solidFill>
              <a:latin typeface="Aptos Narrow"/>
              <a:ea typeface="+mn-ea"/>
              <a:cs typeface="+mn-cs"/>
            </a:rPr>
            <a:pPr marL="0" indent="0" algn="ctr"/>
            <a:t> -   € </a:t>
          </a:fld>
          <a:endParaRPr lang="pt-PT" sz="4000" b="1" i="0" u="none" strike="noStrike">
            <a:solidFill>
              <a:srgbClr val="C00000"/>
            </a:solidFill>
            <a:latin typeface="Aptos Narrow"/>
            <a:ea typeface="+mn-ea"/>
            <a:cs typeface="+mn-cs"/>
          </a:endParaRPr>
        </a:p>
      </xdr:txBody>
    </xdr:sp>
    <xdr:clientData/>
  </xdr:twoCellAnchor>
  <xdr:twoCellAnchor editAs="oneCell">
    <xdr:from>
      <xdr:col>3</xdr:col>
      <xdr:colOff>1110003</xdr:colOff>
      <xdr:row>7</xdr:row>
      <xdr:rowOff>14736</xdr:rowOff>
    </xdr:from>
    <xdr:to>
      <xdr:col>7</xdr:col>
      <xdr:colOff>82732</xdr:colOff>
      <xdr:row>8</xdr:row>
      <xdr:rowOff>164626</xdr:rowOff>
    </xdr:to>
    <xdr:pic>
      <xdr:nvPicPr>
        <xdr:cNvPr id="18" name="Imagem 17">
          <a:extLst>
            <a:ext uri="{FF2B5EF4-FFF2-40B4-BE49-F238E27FC236}">
              <a16:creationId xmlns:a16="http://schemas.microsoft.com/office/drawing/2014/main" id="{98008323-62CB-4469-812D-C9A829A551BB}"/>
            </a:ext>
          </a:extLst>
        </xdr:cNvPr>
        <xdr:cNvPicPr>
          <a:picLocks noChangeAspect="1"/>
        </xdr:cNvPicPr>
      </xdr:nvPicPr>
      <xdr:blipFill>
        <a:blip xmlns:r="http://schemas.openxmlformats.org/officeDocument/2006/relationships" r:embed="rId2"/>
        <a:stretch>
          <a:fillRect/>
        </a:stretch>
      </xdr:blipFill>
      <xdr:spPr>
        <a:xfrm>
          <a:off x="3608728" y="1316486"/>
          <a:ext cx="3293904" cy="343565"/>
        </a:xfrm>
        <a:prstGeom prst="rect">
          <a:avLst/>
        </a:prstGeom>
      </xdr:spPr>
    </xdr:pic>
    <xdr:clientData/>
  </xdr:twoCellAnchor>
  <xdr:twoCellAnchor editAs="oneCell">
    <xdr:from>
      <xdr:col>7</xdr:col>
      <xdr:colOff>119404</xdr:colOff>
      <xdr:row>7</xdr:row>
      <xdr:rowOff>18968</xdr:rowOff>
    </xdr:from>
    <xdr:to>
      <xdr:col>10</xdr:col>
      <xdr:colOff>711383</xdr:colOff>
      <xdr:row>8</xdr:row>
      <xdr:rowOff>162508</xdr:rowOff>
    </xdr:to>
    <xdr:pic>
      <xdr:nvPicPr>
        <xdr:cNvPr id="19" name="Imagem 18">
          <a:extLst>
            <a:ext uri="{FF2B5EF4-FFF2-40B4-BE49-F238E27FC236}">
              <a16:creationId xmlns:a16="http://schemas.microsoft.com/office/drawing/2014/main" id="{96D161AE-23B1-4858-8FA9-4D7FAA56463C}"/>
            </a:ext>
          </a:extLst>
        </xdr:cNvPr>
        <xdr:cNvPicPr>
          <a:picLocks noChangeAspect="1"/>
        </xdr:cNvPicPr>
      </xdr:nvPicPr>
      <xdr:blipFill>
        <a:blip xmlns:r="http://schemas.openxmlformats.org/officeDocument/2006/relationships" r:embed="rId2"/>
        <a:stretch>
          <a:fillRect/>
        </a:stretch>
      </xdr:blipFill>
      <xdr:spPr>
        <a:xfrm>
          <a:off x="6942479" y="1323893"/>
          <a:ext cx="3293904" cy="334040"/>
        </a:xfrm>
        <a:prstGeom prst="rect">
          <a:avLst/>
        </a:prstGeom>
      </xdr:spPr>
    </xdr:pic>
    <xdr:clientData/>
  </xdr:twoCellAnchor>
  <xdr:twoCellAnchor>
    <xdr:from>
      <xdr:col>19</xdr:col>
      <xdr:colOff>937370</xdr:colOff>
      <xdr:row>2</xdr:row>
      <xdr:rowOff>104402</xdr:rowOff>
    </xdr:from>
    <xdr:to>
      <xdr:col>21</xdr:col>
      <xdr:colOff>583452</xdr:colOff>
      <xdr:row>8</xdr:row>
      <xdr:rowOff>46879</xdr:rowOff>
    </xdr:to>
    <xdr:sp macro="" textlink="$AI$25">
      <xdr:nvSpPr>
        <xdr:cNvPr id="20" name="CaixaDeTexto 4">
          <a:extLst>
            <a:ext uri="{FF2B5EF4-FFF2-40B4-BE49-F238E27FC236}">
              <a16:creationId xmlns:a16="http://schemas.microsoft.com/office/drawing/2014/main" id="{A51A9BBB-3CAB-4032-97D0-FB1C7EAFA597}"/>
            </a:ext>
          </a:extLst>
        </xdr:cNvPr>
        <xdr:cNvSpPr txBox="1"/>
      </xdr:nvSpPr>
      <xdr:spPr>
        <a:xfrm>
          <a:off x="22049252" y="474196"/>
          <a:ext cx="2525994" cy="1063065"/>
        </a:xfrm>
        <a:prstGeom prst="rect">
          <a:avLst/>
        </a:prstGeom>
        <a:solidFill>
          <a:srgbClr val="8EAADB"/>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D73438E1-096E-496C-9497-0A26BE070BDF}" type="TxLink">
            <a:rPr lang="en-US" sz="1400" b="1" i="0" u="none" strike="noStrike">
              <a:solidFill>
                <a:srgbClr val="002060"/>
              </a:solidFill>
              <a:latin typeface="Aptos Narrow"/>
            </a:rPr>
            <a:pPr algn="ctr"/>
            <a:t>Valor de Apoio (Sem Limite)</a:t>
          </a:fld>
          <a:endParaRPr lang="pt-PT" sz="2800" b="1">
            <a:solidFill>
              <a:srgbClr val="002060"/>
            </a:solidFill>
          </a:endParaRPr>
        </a:p>
      </xdr:txBody>
    </xdr:sp>
    <xdr:clientData/>
  </xdr:twoCellAnchor>
  <xdr:twoCellAnchor>
    <xdr:from>
      <xdr:col>19</xdr:col>
      <xdr:colOff>941295</xdr:colOff>
      <xdr:row>3</xdr:row>
      <xdr:rowOff>134471</xdr:rowOff>
    </xdr:from>
    <xdr:to>
      <xdr:col>21</xdr:col>
      <xdr:colOff>601824</xdr:colOff>
      <xdr:row>8</xdr:row>
      <xdr:rowOff>121584</xdr:rowOff>
    </xdr:to>
    <xdr:sp macro="" textlink="AL18">
      <xdr:nvSpPr>
        <xdr:cNvPr id="22" name="CaixaDeTexto 21">
          <a:extLst>
            <a:ext uri="{FF2B5EF4-FFF2-40B4-BE49-F238E27FC236}">
              <a16:creationId xmlns:a16="http://schemas.microsoft.com/office/drawing/2014/main" id="{A8930195-F5A4-4043-B44A-CC85E9297794}"/>
            </a:ext>
          </a:extLst>
        </xdr:cNvPr>
        <xdr:cNvSpPr txBox="1"/>
      </xdr:nvSpPr>
      <xdr:spPr>
        <a:xfrm>
          <a:off x="22053177" y="672353"/>
          <a:ext cx="2540441" cy="9396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fld id="{74F26A69-9ABF-43B8-9C58-A162BDE15B4A}" type="TxLink">
            <a:rPr lang="en-US" sz="2000" b="1" i="0" u="none" strike="noStrike">
              <a:solidFill>
                <a:srgbClr val="002060"/>
              </a:solidFill>
              <a:latin typeface="Aptos Narrow"/>
              <a:ea typeface="+mn-ea"/>
              <a:cs typeface="+mn-cs"/>
            </a:rPr>
            <a:pPr marL="0" indent="0" algn="ctr"/>
            <a:t> -   € </a:t>
          </a:fld>
          <a:endParaRPr lang="pt-PT" sz="4800" b="1" i="0" u="none" strike="noStrike">
            <a:solidFill>
              <a:srgbClr val="002060"/>
            </a:solidFill>
            <a:latin typeface="Aptos Narrow"/>
            <a:ea typeface="+mn-ea"/>
            <a:cs typeface="+mn-cs"/>
          </a:endParaRPr>
        </a:p>
      </xdr:txBody>
    </xdr:sp>
    <xdr:clientData/>
  </xdr:twoCellAnchor>
  <xdr:twoCellAnchor>
    <xdr:from>
      <xdr:col>29</xdr:col>
      <xdr:colOff>1</xdr:colOff>
      <xdr:row>3</xdr:row>
      <xdr:rowOff>23813</xdr:rowOff>
    </xdr:from>
    <xdr:to>
      <xdr:col>30</xdr:col>
      <xdr:colOff>35719</xdr:colOff>
      <xdr:row>8</xdr:row>
      <xdr:rowOff>133772</xdr:rowOff>
    </xdr:to>
    <xdr:sp macro="" textlink="$AJ$27">
      <xdr:nvSpPr>
        <xdr:cNvPr id="21" name="CaixaDeTexto 4">
          <a:extLst>
            <a:ext uri="{FF2B5EF4-FFF2-40B4-BE49-F238E27FC236}">
              <a16:creationId xmlns:a16="http://schemas.microsoft.com/office/drawing/2014/main" id="{1467AA3D-2D57-4FFC-BB74-8A80DBE62918}"/>
            </a:ext>
          </a:extLst>
        </xdr:cNvPr>
        <xdr:cNvSpPr txBox="1"/>
      </xdr:nvSpPr>
      <xdr:spPr>
        <a:xfrm>
          <a:off x="32039720" y="571501"/>
          <a:ext cx="1154905" cy="1062459"/>
        </a:xfrm>
        <a:prstGeom prst="rect">
          <a:avLst/>
        </a:prstGeom>
        <a:solidFill>
          <a:srgbClr val="FFC000"/>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16D30E03-E988-4F22-A693-D7E8ED0A822E}" type="TxLink">
            <a:rPr lang="en-US" sz="1200" b="1" i="0" u="none" strike="noStrike">
              <a:solidFill>
                <a:srgbClr val="000000"/>
              </a:solidFill>
              <a:latin typeface="Aptos Narrow"/>
            </a:rPr>
            <a:pPr algn="ctr"/>
            <a:t>Pago</a:t>
          </a:fld>
          <a:endParaRPr lang="pt-PT" sz="1800" b="1">
            <a:solidFill>
              <a:srgbClr val="002060"/>
            </a:solidFill>
          </a:endParaRPr>
        </a:p>
      </xdr:txBody>
    </xdr:sp>
    <xdr:clientData/>
  </xdr:twoCellAnchor>
  <xdr:twoCellAnchor>
    <xdr:from>
      <xdr:col>30</xdr:col>
      <xdr:colOff>69059</xdr:colOff>
      <xdr:row>3</xdr:row>
      <xdr:rowOff>33337</xdr:rowOff>
    </xdr:from>
    <xdr:to>
      <xdr:col>31</xdr:col>
      <xdr:colOff>654844</xdr:colOff>
      <xdr:row>8</xdr:row>
      <xdr:rowOff>143296</xdr:rowOff>
    </xdr:to>
    <xdr:sp macro="" textlink="$AK$27">
      <xdr:nvSpPr>
        <xdr:cNvPr id="23" name="CaixaDeTexto 4">
          <a:extLst>
            <a:ext uri="{FF2B5EF4-FFF2-40B4-BE49-F238E27FC236}">
              <a16:creationId xmlns:a16="http://schemas.microsoft.com/office/drawing/2014/main" id="{F37916E9-D0E1-49B7-A2A7-790D80933A68}"/>
            </a:ext>
          </a:extLst>
        </xdr:cNvPr>
        <xdr:cNvSpPr txBox="1"/>
      </xdr:nvSpPr>
      <xdr:spPr>
        <a:xfrm>
          <a:off x="33227965" y="581025"/>
          <a:ext cx="1169192" cy="1062459"/>
        </a:xfrm>
        <a:prstGeom prst="rect">
          <a:avLst/>
        </a:prstGeom>
        <a:solidFill>
          <a:srgbClr val="002060"/>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0B145CD0-794D-4CB8-9537-B83265755A6E}" type="TxLink">
            <a:rPr lang="en-US" sz="1200" b="1" i="0" u="none" strike="noStrike">
              <a:solidFill>
                <a:srgbClr val="FFC000"/>
              </a:solidFill>
              <a:latin typeface="Aptos Narrow"/>
            </a:rPr>
            <a:pPr algn="ctr"/>
            <a:t>Em falta</a:t>
          </a:fld>
          <a:endParaRPr lang="pt-PT" sz="1800" b="1">
            <a:solidFill>
              <a:srgbClr val="FFC000"/>
            </a:solidFill>
          </a:endParaRPr>
        </a:p>
      </xdr:txBody>
    </xdr:sp>
    <xdr:clientData/>
  </xdr:twoCellAnchor>
  <xdr:twoCellAnchor>
    <xdr:from>
      <xdr:col>29</xdr:col>
      <xdr:colOff>47625</xdr:colOff>
      <xdr:row>5</xdr:row>
      <xdr:rowOff>59531</xdr:rowOff>
    </xdr:from>
    <xdr:to>
      <xdr:col>30</xdr:col>
      <xdr:colOff>107156</xdr:colOff>
      <xdr:row>8</xdr:row>
      <xdr:rowOff>75359</xdr:rowOff>
    </xdr:to>
    <xdr:sp macro="" textlink="AJ28">
      <xdr:nvSpPr>
        <xdr:cNvPr id="30" name="CaixaDeTexto 29">
          <a:extLst>
            <a:ext uri="{FF2B5EF4-FFF2-40B4-BE49-F238E27FC236}">
              <a16:creationId xmlns:a16="http://schemas.microsoft.com/office/drawing/2014/main" id="{6FAAE440-9AA6-4E63-9523-D00CCC8DD13F}"/>
            </a:ext>
          </a:extLst>
        </xdr:cNvPr>
        <xdr:cNvSpPr txBox="1"/>
      </xdr:nvSpPr>
      <xdr:spPr>
        <a:xfrm>
          <a:off x="32087344" y="988219"/>
          <a:ext cx="1178718" cy="5873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fld id="{B0BBCDCB-0D65-459E-8824-CC6AEB81CC1E}" type="TxLink">
            <a:rPr lang="en-US" sz="1400" b="1" i="0" u="none" strike="noStrike">
              <a:solidFill>
                <a:srgbClr val="000000"/>
              </a:solidFill>
              <a:latin typeface="Aptos Narrow"/>
              <a:ea typeface="+mn-ea"/>
              <a:cs typeface="+mn-cs"/>
            </a:rPr>
            <a:pPr marL="0" indent="0" algn="ctr"/>
            <a:t> -   € </a:t>
          </a:fld>
          <a:endParaRPr lang="pt-PT" sz="4800" b="1" i="0" u="none" strike="noStrike">
            <a:solidFill>
              <a:srgbClr val="002060"/>
            </a:solidFill>
            <a:latin typeface="Aptos Narrow"/>
            <a:ea typeface="+mn-ea"/>
            <a:cs typeface="+mn-cs"/>
          </a:endParaRPr>
        </a:p>
      </xdr:txBody>
    </xdr:sp>
    <xdr:clientData/>
  </xdr:twoCellAnchor>
  <xdr:twoCellAnchor>
    <xdr:from>
      <xdr:col>30</xdr:col>
      <xdr:colOff>69056</xdr:colOff>
      <xdr:row>5</xdr:row>
      <xdr:rowOff>69056</xdr:rowOff>
    </xdr:from>
    <xdr:to>
      <xdr:col>31</xdr:col>
      <xdr:colOff>664367</xdr:colOff>
      <xdr:row>8</xdr:row>
      <xdr:rowOff>84884</xdr:rowOff>
    </xdr:to>
    <xdr:sp macro="" textlink="AK28">
      <xdr:nvSpPr>
        <xdr:cNvPr id="34" name="CaixaDeTexto 33">
          <a:extLst>
            <a:ext uri="{FF2B5EF4-FFF2-40B4-BE49-F238E27FC236}">
              <a16:creationId xmlns:a16="http://schemas.microsoft.com/office/drawing/2014/main" id="{683683F6-9617-480A-AF7C-D78879913AC1}"/>
            </a:ext>
          </a:extLst>
        </xdr:cNvPr>
        <xdr:cNvSpPr txBox="1"/>
      </xdr:nvSpPr>
      <xdr:spPr>
        <a:xfrm>
          <a:off x="33227962" y="997744"/>
          <a:ext cx="1178718" cy="5873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fld id="{23EE69AE-7C4E-43B8-B27C-4C21EC52C0A5}" type="TxLink">
            <a:rPr lang="en-US" sz="1400" b="1" i="0" u="none" strike="noStrike">
              <a:solidFill>
                <a:srgbClr val="FFC000"/>
              </a:solidFill>
              <a:latin typeface="Aptos Narrow"/>
              <a:ea typeface="+mn-ea"/>
              <a:cs typeface="+mn-cs"/>
            </a:rPr>
            <a:pPr marL="0" indent="0" algn="ctr"/>
            <a:t> -   € </a:t>
          </a:fld>
          <a:endParaRPr lang="pt-PT" sz="6000" b="1" i="0" u="none" strike="noStrike">
            <a:solidFill>
              <a:srgbClr val="FFC000"/>
            </a:solidFill>
            <a:latin typeface="Aptos Narrow"/>
            <a:ea typeface="+mn-ea"/>
            <a:cs typeface="+mn-cs"/>
          </a:endParaRPr>
        </a:p>
      </xdr:txBody>
    </xdr:sp>
    <xdr:clientData/>
  </xdr:twoCellAnchor>
  <xdr:twoCellAnchor>
    <xdr:from>
      <xdr:col>31</xdr:col>
      <xdr:colOff>738187</xdr:colOff>
      <xdr:row>3</xdr:row>
      <xdr:rowOff>35719</xdr:rowOff>
    </xdr:from>
    <xdr:to>
      <xdr:col>32</xdr:col>
      <xdr:colOff>881064</xdr:colOff>
      <xdr:row>5</xdr:row>
      <xdr:rowOff>178593</xdr:rowOff>
    </xdr:to>
    <xdr:sp macro="" textlink="$AI$33">
      <xdr:nvSpPr>
        <xdr:cNvPr id="38" name="CaixaDeTexto 4">
          <a:extLst>
            <a:ext uri="{FF2B5EF4-FFF2-40B4-BE49-F238E27FC236}">
              <a16:creationId xmlns:a16="http://schemas.microsoft.com/office/drawing/2014/main" id="{D7AF6496-34F9-4A31-BDC8-93822D05C2A8}"/>
            </a:ext>
          </a:extLst>
        </xdr:cNvPr>
        <xdr:cNvSpPr txBox="1"/>
      </xdr:nvSpPr>
      <xdr:spPr>
        <a:xfrm>
          <a:off x="34480500" y="583407"/>
          <a:ext cx="1226345" cy="523874"/>
        </a:xfrm>
        <a:prstGeom prst="rect">
          <a:avLst/>
        </a:prstGeom>
        <a:solidFill>
          <a:srgbClr val="FFC000"/>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fld id="{BD74426F-989E-4891-ADD2-38B2BA0D0191}" type="TxLink">
            <a:rPr lang="en-US" sz="1100" b="1" i="0" u="none" strike="noStrike">
              <a:solidFill>
                <a:srgbClr val="002060"/>
              </a:solidFill>
              <a:latin typeface="Aptos Narrow"/>
            </a:rPr>
            <a:pPr algn="l"/>
            <a:t>N.º de ordens pagos</a:t>
          </a:fld>
          <a:endParaRPr lang="pt-PT" sz="1800" b="1">
            <a:solidFill>
              <a:srgbClr val="002060"/>
            </a:solidFill>
          </a:endParaRPr>
        </a:p>
      </xdr:txBody>
    </xdr:sp>
    <xdr:clientData/>
  </xdr:twoCellAnchor>
  <xdr:twoCellAnchor>
    <xdr:from>
      <xdr:col>32</xdr:col>
      <xdr:colOff>404813</xdr:colOff>
      <xdr:row>3</xdr:row>
      <xdr:rowOff>142876</xdr:rowOff>
    </xdr:from>
    <xdr:to>
      <xdr:col>33</xdr:col>
      <xdr:colOff>140494</xdr:colOff>
      <xdr:row>6</xdr:row>
      <xdr:rowOff>84886</xdr:rowOff>
    </xdr:to>
    <xdr:sp macro="" textlink="AJ33">
      <xdr:nvSpPr>
        <xdr:cNvPr id="39" name="CaixaDeTexto 38">
          <a:extLst>
            <a:ext uri="{FF2B5EF4-FFF2-40B4-BE49-F238E27FC236}">
              <a16:creationId xmlns:a16="http://schemas.microsoft.com/office/drawing/2014/main" id="{71F142C9-8717-4A54-AEF0-672979BDA6B3}"/>
            </a:ext>
          </a:extLst>
        </xdr:cNvPr>
        <xdr:cNvSpPr txBox="1"/>
      </xdr:nvSpPr>
      <xdr:spPr>
        <a:xfrm>
          <a:off x="46196251" y="690564"/>
          <a:ext cx="652462" cy="5135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fld id="{0F025F85-2A15-41BD-8607-E82FBAC486E2}" type="TxLink">
            <a:rPr lang="en-US" sz="2800" b="1" i="0" u="none" strike="noStrike">
              <a:solidFill>
                <a:srgbClr val="000000"/>
              </a:solidFill>
              <a:latin typeface="Aptos Narrow"/>
              <a:ea typeface="+mn-ea"/>
              <a:cs typeface="+mn-cs"/>
            </a:rPr>
            <a:pPr marL="0" indent="0" algn="ctr"/>
            <a:t>0</a:t>
          </a:fld>
          <a:endParaRPr lang="pt-PT" sz="9600" b="1" i="0" u="none" strike="noStrike">
            <a:solidFill>
              <a:srgbClr val="002060"/>
            </a:solidFill>
            <a:latin typeface="Aptos Narrow"/>
            <a:ea typeface="+mn-ea"/>
            <a:cs typeface="+mn-cs"/>
          </a:endParaRPr>
        </a:p>
      </xdr:txBody>
    </xdr:sp>
    <xdr:clientData/>
  </xdr:twoCellAnchor>
  <xdr:twoCellAnchor>
    <xdr:from>
      <xdr:col>31</xdr:col>
      <xdr:colOff>750093</xdr:colOff>
      <xdr:row>6</xdr:row>
      <xdr:rowOff>11905</xdr:rowOff>
    </xdr:from>
    <xdr:to>
      <xdr:col>32</xdr:col>
      <xdr:colOff>881062</xdr:colOff>
      <xdr:row>8</xdr:row>
      <xdr:rowOff>142875</xdr:rowOff>
    </xdr:to>
    <xdr:sp macro="" textlink="$AI$34">
      <xdr:nvSpPr>
        <xdr:cNvPr id="40" name="CaixaDeTexto 4">
          <a:extLst>
            <a:ext uri="{FF2B5EF4-FFF2-40B4-BE49-F238E27FC236}">
              <a16:creationId xmlns:a16="http://schemas.microsoft.com/office/drawing/2014/main" id="{7063DE46-1AFD-4CF2-8014-90DC0E8D0D16}"/>
            </a:ext>
          </a:extLst>
        </xdr:cNvPr>
        <xdr:cNvSpPr txBox="1"/>
      </xdr:nvSpPr>
      <xdr:spPr>
        <a:xfrm>
          <a:off x="34492406" y="1131093"/>
          <a:ext cx="1214437" cy="511970"/>
        </a:xfrm>
        <a:prstGeom prst="rect">
          <a:avLst/>
        </a:prstGeom>
        <a:solidFill>
          <a:srgbClr val="002060"/>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fld id="{67C78341-F8B4-49E6-A542-6DF5C62EAF7B}" type="TxLink">
            <a:rPr lang="en-US" sz="1100" b="1" i="0" u="none" strike="noStrike">
              <a:solidFill>
                <a:srgbClr val="FFC000"/>
              </a:solidFill>
              <a:latin typeface="Aptos Narrow"/>
            </a:rPr>
            <a:pPr algn="l"/>
            <a:t>N.º de ordens por pagar</a:t>
          </a:fld>
          <a:endParaRPr lang="pt-PT" sz="1800" b="1">
            <a:solidFill>
              <a:srgbClr val="FFC000"/>
            </a:solidFill>
          </a:endParaRPr>
        </a:p>
      </xdr:txBody>
    </xdr:sp>
    <xdr:clientData/>
  </xdr:twoCellAnchor>
  <xdr:twoCellAnchor>
    <xdr:from>
      <xdr:col>32</xdr:col>
      <xdr:colOff>414339</xdr:colOff>
      <xdr:row>6</xdr:row>
      <xdr:rowOff>130968</xdr:rowOff>
    </xdr:from>
    <xdr:to>
      <xdr:col>33</xdr:col>
      <xdr:colOff>119062</xdr:colOff>
      <xdr:row>9</xdr:row>
      <xdr:rowOff>25354</xdr:rowOff>
    </xdr:to>
    <xdr:sp macro="" textlink="AJ34">
      <xdr:nvSpPr>
        <xdr:cNvPr id="41" name="CaixaDeTexto 40">
          <a:extLst>
            <a:ext uri="{FF2B5EF4-FFF2-40B4-BE49-F238E27FC236}">
              <a16:creationId xmlns:a16="http://schemas.microsoft.com/office/drawing/2014/main" id="{1363EFA5-60C6-478A-8397-CC004A4AE9CB}"/>
            </a:ext>
          </a:extLst>
        </xdr:cNvPr>
        <xdr:cNvSpPr txBox="1"/>
      </xdr:nvSpPr>
      <xdr:spPr>
        <a:xfrm>
          <a:off x="35240120" y="1250156"/>
          <a:ext cx="621505" cy="4658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fld id="{69901090-B53E-43B6-9568-35361248D90C}" type="TxLink">
            <a:rPr lang="en-US" sz="2800" b="1" i="0" u="none" strike="noStrike">
              <a:solidFill>
                <a:srgbClr val="FFC000"/>
              </a:solidFill>
              <a:latin typeface="Aptos Narrow"/>
              <a:ea typeface="+mn-ea"/>
              <a:cs typeface="+mn-cs"/>
            </a:rPr>
            <a:pPr marL="0" indent="0" algn="ctr"/>
            <a:t>0</a:t>
          </a:fld>
          <a:endParaRPr lang="pt-PT" sz="19900" b="1" i="0" u="none" strike="noStrike">
            <a:solidFill>
              <a:srgbClr val="FFC000"/>
            </a:solidFill>
            <a:latin typeface="Aptos Narrow"/>
            <a:ea typeface="+mn-ea"/>
            <a:cs typeface="+mn-cs"/>
          </a:endParaRPr>
        </a:p>
      </xdr:txBody>
    </xdr:sp>
    <xdr:clientData/>
  </xdr:twoCellAnchor>
  <xdr:twoCellAnchor>
    <xdr:from>
      <xdr:col>31</xdr:col>
      <xdr:colOff>738187</xdr:colOff>
      <xdr:row>3</xdr:row>
      <xdr:rowOff>35719</xdr:rowOff>
    </xdr:from>
    <xdr:to>
      <xdr:col>32</xdr:col>
      <xdr:colOff>881064</xdr:colOff>
      <xdr:row>5</xdr:row>
      <xdr:rowOff>178593</xdr:rowOff>
    </xdr:to>
    <xdr:sp macro="" textlink="$AI$33">
      <xdr:nvSpPr>
        <xdr:cNvPr id="24" name="CaixaDeTexto 4">
          <a:extLst>
            <a:ext uri="{FF2B5EF4-FFF2-40B4-BE49-F238E27FC236}">
              <a16:creationId xmlns:a16="http://schemas.microsoft.com/office/drawing/2014/main" id="{2DDB0452-A3C5-4BD0-B5B1-6DD7DCA8B3EB}"/>
            </a:ext>
          </a:extLst>
        </xdr:cNvPr>
        <xdr:cNvSpPr txBox="1"/>
      </xdr:nvSpPr>
      <xdr:spPr>
        <a:xfrm>
          <a:off x="36088637" y="581819"/>
          <a:ext cx="1279527" cy="523874"/>
        </a:xfrm>
        <a:prstGeom prst="rect">
          <a:avLst/>
        </a:prstGeom>
        <a:solidFill>
          <a:srgbClr val="FFC000"/>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fld id="{BD74426F-989E-4891-ADD2-38B2BA0D0191}" type="TxLink">
            <a:rPr lang="en-US" sz="1100" b="1" i="0" u="none" strike="noStrike">
              <a:solidFill>
                <a:srgbClr val="002060"/>
              </a:solidFill>
              <a:latin typeface="Aptos Narrow"/>
            </a:rPr>
            <a:pPr algn="l"/>
            <a:t>N.º de ordens pagos</a:t>
          </a:fld>
          <a:endParaRPr lang="pt-PT" sz="1800" b="1">
            <a:solidFill>
              <a:srgbClr val="002060"/>
            </a:solidFill>
          </a:endParaRPr>
        </a:p>
      </xdr:txBody>
    </xdr:sp>
    <xdr:clientData/>
  </xdr:twoCellAnchor>
  <xdr:twoCellAnchor>
    <xdr:from>
      <xdr:col>32</xdr:col>
      <xdr:colOff>404813</xdr:colOff>
      <xdr:row>3</xdr:row>
      <xdr:rowOff>142876</xdr:rowOff>
    </xdr:from>
    <xdr:to>
      <xdr:col>33</xdr:col>
      <xdr:colOff>140494</xdr:colOff>
      <xdr:row>6</xdr:row>
      <xdr:rowOff>84886</xdr:rowOff>
    </xdr:to>
    <xdr:sp macro="" textlink="AJ33">
      <xdr:nvSpPr>
        <xdr:cNvPr id="25" name="CaixaDeTexto 24">
          <a:extLst>
            <a:ext uri="{FF2B5EF4-FFF2-40B4-BE49-F238E27FC236}">
              <a16:creationId xmlns:a16="http://schemas.microsoft.com/office/drawing/2014/main" id="{6A6BAC2E-35C0-49B4-A8E5-6B4BF23C0955}"/>
            </a:ext>
          </a:extLst>
        </xdr:cNvPr>
        <xdr:cNvSpPr txBox="1"/>
      </xdr:nvSpPr>
      <xdr:spPr>
        <a:xfrm>
          <a:off x="36891913" y="688976"/>
          <a:ext cx="694531" cy="5135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fld id="{0F025F85-2A15-41BD-8607-E82FBAC486E2}" type="TxLink">
            <a:rPr lang="en-US" sz="2800" b="1" i="0" u="none" strike="noStrike">
              <a:solidFill>
                <a:srgbClr val="000000"/>
              </a:solidFill>
              <a:latin typeface="Aptos Narrow"/>
              <a:ea typeface="+mn-ea"/>
              <a:cs typeface="+mn-cs"/>
            </a:rPr>
            <a:pPr marL="0" indent="0" algn="ctr"/>
            <a:t>0</a:t>
          </a:fld>
          <a:endParaRPr lang="pt-PT" sz="9600" b="1" i="0" u="none" strike="noStrike">
            <a:solidFill>
              <a:srgbClr val="002060"/>
            </a:solidFill>
            <a:latin typeface="Aptos Narrow"/>
            <a:ea typeface="+mn-ea"/>
            <a:cs typeface="+mn-cs"/>
          </a:endParaRPr>
        </a:p>
      </xdr:txBody>
    </xdr:sp>
    <xdr:clientData/>
  </xdr:twoCellAnchor>
  <xdr:twoCellAnchor>
    <xdr:from>
      <xdr:col>31</xdr:col>
      <xdr:colOff>750093</xdr:colOff>
      <xdr:row>6</xdr:row>
      <xdr:rowOff>11905</xdr:rowOff>
    </xdr:from>
    <xdr:to>
      <xdr:col>32</xdr:col>
      <xdr:colOff>881062</xdr:colOff>
      <xdr:row>8</xdr:row>
      <xdr:rowOff>142875</xdr:rowOff>
    </xdr:to>
    <xdr:sp macro="" textlink="$AI$34">
      <xdr:nvSpPr>
        <xdr:cNvPr id="26" name="CaixaDeTexto 4">
          <a:extLst>
            <a:ext uri="{FF2B5EF4-FFF2-40B4-BE49-F238E27FC236}">
              <a16:creationId xmlns:a16="http://schemas.microsoft.com/office/drawing/2014/main" id="{743FC088-DB5C-4616-A419-09A0AC9990AB}"/>
            </a:ext>
          </a:extLst>
        </xdr:cNvPr>
        <xdr:cNvSpPr txBox="1"/>
      </xdr:nvSpPr>
      <xdr:spPr>
        <a:xfrm>
          <a:off x="36100543" y="1129505"/>
          <a:ext cx="1267619" cy="511970"/>
        </a:xfrm>
        <a:prstGeom prst="rect">
          <a:avLst/>
        </a:prstGeom>
        <a:solidFill>
          <a:srgbClr val="002060"/>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fld id="{67C78341-F8B4-49E6-A542-6DF5C62EAF7B}" type="TxLink">
            <a:rPr lang="en-US" sz="1100" b="1" i="0" u="none" strike="noStrike">
              <a:solidFill>
                <a:srgbClr val="FFC000"/>
              </a:solidFill>
              <a:latin typeface="Aptos Narrow"/>
            </a:rPr>
            <a:pPr algn="l"/>
            <a:t>N.º de ordens por pagar</a:t>
          </a:fld>
          <a:endParaRPr lang="pt-PT" sz="1800" b="1">
            <a:solidFill>
              <a:srgbClr val="FFC000"/>
            </a:solidFill>
          </a:endParaRPr>
        </a:p>
      </xdr:txBody>
    </xdr:sp>
    <xdr:clientData/>
  </xdr:twoCellAnchor>
  <xdr:twoCellAnchor>
    <xdr:from>
      <xdr:col>32</xdr:col>
      <xdr:colOff>414339</xdr:colOff>
      <xdr:row>6</xdr:row>
      <xdr:rowOff>130968</xdr:rowOff>
    </xdr:from>
    <xdr:to>
      <xdr:col>33</xdr:col>
      <xdr:colOff>119062</xdr:colOff>
      <xdr:row>9</xdr:row>
      <xdr:rowOff>25354</xdr:rowOff>
    </xdr:to>
    <xdr:sp macro="" textlink="AJ34">
      <xdr:nvSpPr>
        <xdr:cNvPr id="27" name="CaixaDeTexto 26">
          <a:extLst>
            <a:ext uri="{FF2B5EF4-FFF2-40B4-BE49-F238E27FC236}">
              <a16:creationId xmlns:a16="http://schemas.microsoft.com/office/drawing/2014/main" id="{95B985F2-DF8D-4D7A-8CD2-9ED2EE30D6A6}"/>
            </a:ext>
          </a:extLst>
        </xdr:cNvPr>
        <xdr:cNvSpPr txBox="1"/>
      </xdr:nvSpPr>
      <xdr:spPr>
        <a:xfrm>
          <a:off x="36901439" y="1248568"/>
          <a:ext cx="663573" cy="4658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fld id="{69901090-B53E-43B6-9568-35361248D90C}" type="TxLink">
            <a:rPr lang="en-US" sz="2800" b="1" i="0" u="none" strike="noStrike">
              <a:solidFill>
                <a:srgbClr val="FFC000"/>
              </a:solidFill>
              <a:latin typeface="Aptos Narrow"/>
              <a:ea typeface="+mn-ea"/>
              <a:cs typeface="+mn-cs"/>
            </a:rPr>
            <a:pPr marL="0" indent="0" algn="ctr"/>
            <a:t>0</a:t>
          </a:fld>
          <a:endParaRPr lang="pt-PT" sz="19900" b="1" i="0" u="none" strike="noStrike">
            <a:solidFill>
              <a:srgbClr val="FFC000"/>
            </a:solidFill>
            <a:latin typeface="Aptos Narrow"/>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25745</xdr:colOff>
      <xdr:row>1</xdr:row>
      <xdr:rowOff>42905</xdr:rowOff>
    </xdr:from>
    <xdr:to>
      <xdr:col>15</xdr:col>
      <xdr:colOff>849048</xdr:colOff>
      <xdr:row>15</xdr:row>
      <xdr:rowOff>133434</xdr:rowOff>
    </xdr:to>
    <xdr:pic>
      <xdr:nvPicPr>
        <xdr:cNvPr id="4" name="Imagem 3">
          <a:extLst>
            <a:ext uri="{FF2B5EF4-FFF2-40B4-BE49-F238E27FC236}">
              <a16:creationId xmlns:a16="http://schemas.microsoft.com/office/drawing/2014/main" id="{1AF01F28-2362-F756-0082-AC5FB35F0914}"/>
            </a:ext>
          </a:extLst>
        </xdr:cNvPr>
        <xdr:cNvPicPr>
          <a:picLocks noChangeAspect="1"/>
        </xdr:cNvPicPr>
      </xdr:nvPicPr>
      <xdr:blipFill>
        <a:blip xmlns:r="http://schemas.openxmlformats.org/officeDocument/2006/relationships" r:embed="rId1"/>
        <a:stretch>
          <a:fillRect/>
        </a:stretch>
      </xdr:blipFill>
      <xdr:spPr>
        <a:xfrm>
          <a:off x="11172569" y="223108"/>
          <a:ext cx="4002740" cy="2836475"/>
        </a:xfrm>
        <a:prstGeom prst="rect">
          <a:avLst/>
        </a:prstGeom>
      </xdr:spPr>
    </xdr:pic>
    <xdr:clientData/>
  </xdr:twoCellAnchor>
  <xdr:twoCellAnchor editAs="oneCell">
    <xdr:from>
      <xdr:col>9</xdr:col>
      <xdr:colOff>683510</xdr:colOff>
      <xdr:row>1</xdr:row>
      <xdr:rowOff>26858</xdr:rowOff>
    </xdr:from>
    <xdr:to>
      <xdr:col>12</xdr:col>
      <xdr:colOff>64041</xdr:colOff>
      <xdr:row>15</xdr:row>
      <xdr:rowOff>117387</xdr:rowOff>
    </xdr:to>
    <xdr:pic>
      <xdr:nvPicPr>
        <xdr:cNvPr id="5" name="Imagem 4">
          <a:extLst>
            <a:ext uri="{FF2B5EF4-FFF2-40B4-BE49-F238E27FC236}">
              <a16:creationId xmlns:a16="http://schemas.microsoft.com/office/drawing/2014/main" id="{6EDBA8E3-3F29-4460-BD7A-F249397030B5}"/>
            </a:ext>
          </a:extLst>
        </xdr:cNvPr>
        <xdr:cNvPicPr>
          <a:picLocks noChangeAspect="1"/>
        </xdr:cNvPicPr>
      </xdr:nvPicPr>
      <xdr:blipFill>
        <a:blip xmlns:r="http://schemas.openxmlformats.org/officeDocument/2006/relationships" r:embed="rId1"/>
        <a:stretch>
          <a:fillRect/>
        </a:stretch>
      </xdr:blipFill>
      <xdr:spPr>
        <a:xfrm>
          <a:off x="8960735" y="207833"/>
          <a:ext cx="4019206" cy="2852779"/>
        </a:xfrm>
        <a:prstGeom prst="rect">
          <a:avLst/>
        </a:prstGeom>
      </xdr:spPr>
    </xdr:pic>
    <xdr:clientData/>
  </xdr:twoCellAnchor>
  <xdr:twoCellAnchor editAs="oneCell">
    <xdr:from>
      <xdr:col>7</xdr:col>
      <xdr:colOff>49257</xdr:colOff>
      <xdr:row>0</xdr:row>
      <xdr:rowOff>183548</xdr:rowOff>
    </xdr:from>
    <xdr:to>
      <xdr:col>10</xdr:col>
      <xdr:colOff>585472</xdr:colOff>
      <xdr:row>15</xdr:row>
      <xdr:rowOff>83577</xdr:rowOff>
    </xdr:to>
    <xdr:pic>
      <xdr:nvPicPr>
        <xdr:cNvPr id="6" name="Imagem 5">
          <a:extLst>
            <a:ext uri="{FF2B5EF4-FFF2-40B4-BE49-F238E27FC236}">
              <a16:creationId xmlns:a16="http://schemas.microsoft.com/office/drawing/2014/main" id="{1C07CB29-1195-42BD-A0B4-58AA5E1A528A}"/>
            </a:ext>
          </a:extLst>
        </xdr:cNvPr>
        <xdr:cNvPicPr>
          <a:picLocks noChangeAspect="1"/>
        </xdr:cNvPicPr>
      </xdr:nvPicPr>
      <xdr:blipFill>
        <a:blip xmlns:r="http://schemas.openxmlformats.org/officeDocument/2006/relationships" r:embed="rId1"/>
        <a:stretch>
          <a:fillRect/>
        </a:stretch>
      </xdr:blipFill>
      <xdr:spPr>
        <a:xfrm>
          <a:off x="6516732" y="183548"/>
          <a:ext cx="3822340" cy="2948029"/>
        </a:xfrm>
        <a:prstGeom prst="rect">
          <a:avLst/>
        </a:prstGeom>
      </xdr:spPr>
    </xdr:pic>
    <xdr:clientData/>
  </xdr:twoCellAnchor>
  <xdr:twoCellAnchor editAs="oneCell">
    <xdr:from>
      <xdr:col>11</xdr:col>
      <xdr:colOff>845541</xdr:colOff>
      <xdr:row>6</xdr:row>
      <xdr:rowOff>65368</xdr:rowOff>
    </xdr:from>
    <xdr:to>
      <xdr:col>15</xdr:col>
      <xdr:colOff>507147</xdr:colOff>
      <xdr:row>14</xdr:row>
      <xdr:rowOff>124802</xdr:rowOff>
    </xdr:to>
    <xdr:pic>
      <xdr:nvPicPr>
        <xdr:cNvPr id="3" name="Imagem 2">
          <a:extLst>
            <a:ext uri="{FF2B5EF4-FFF2-40B4-BE49-F238E27FC236}">
              <a16:creationId xmlns:a16="http://schemas.microsoft.com/office/drawing/2014/main" id="{FBC895F7-4753-4D40-A619-F6F64DD95AB8}"/>
            </a:ext>
          </a:extLst>
        </xdr:cNvPr>
        <xdr:cNvPicPr>
          <a:picLocks noChangeAspect="1"/>
        </xdr:cNvPicPr>
      </xdr:nvPicPr>
      <xdr:blipFill rotWithShape="1">
        <a:blip xmlns:r="http://schemas.openxmlformats.org/officeDocument/2006/relationships" r:embed="rId2"/>
        <a:srcRect l="2219" t="6766" r="1582" b="7030"/>
        <a:stretch>
          <a:fillRect/>
        </a:stretch>
      </xdr:blipFill>
      <xdr:spPr>
        <a:xfrm>
          <a:off x="11080247" y="1391397"/>
          <a:ext cx="4063090" cy="1556727"/>
        </a:xfrm>
        <a:prstGeom prst="rect">
          <a:avLst/>
        </a:prstGeom>
      </xdr:spPr>
    </xdr:pic>
    <xdr:clientData/>
  </xdr:twoCellAnchor>
  <xdr:twoCellAnchor>
    <xdr:from>
      <xdr:col>7</xdr:col>
      <xdr:colOff>392204</xdr:colOff>
      <xdr:row>1</xdr:row>
      <xdr:rowOff>158749</xdr:rowOff>
    </xdr:from>
    <xdr:to>
      <xdr:col>10</xdr:col>
      <xdr:colOff>1431016</xdr:colOff>
      <xdr:row>9</xdr:row>
      <xdr:rowOff>14390</xdr:rowOff>
    </xdr:to>
    <xdr:sp macro="" textlink="$N$4">
      <xdr:nvSpPr>
        <xdr:cNvPr id="8" name="CaixaDeTexto 4">
          <a:extLst>
            <a:ext uri="{FF2B5EF4-FFF2-40B4-BE49-F238E27FC236}">
              <a16:creationId xmlns:a16="http://schemas.microsoft.com/office/drawing/2014/main" id="{FAA06FF4-4928-49AB-87DD-0C6EF2AC4816}"/>
            </a:ext>
          </a:extLst>
        </xdr:cNvPr>
        <xdr:cNvSpPr txBox="1"/>
      </xdr:nvSpPr>
      <xdr:spPr>
        <a:xfrm>
          <a:off x="5864410" y="345514"/>
          <a:ext cx="4064400" cy="1555200"/>
        </a:xfrm>
        <a:prstGeom prst="rect">
          <a:avLst/>
        </a:prstGeom>
        <a:solidFill>
          <a:srgbClr val="002060"/>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BB59A543-B031-4C9B-8151-97F59169274A}" type="TxLink">
            <a:rPr lang="en-US" sz="2800" b="1" i="0" u="none" strike="noStrike">
              <a:solidFill>
                <a:schemeClr val="bg1"/>
              </a:solidFill>
              <a:latin typeface="Calibri" panose="020F0502020204030204" pitchFamily="34" charset="0"/>
              <a:ea typeface="Calibri" panose="020F0502020204030204" pitchFamily="34" charset="0"/>
              <a:cs typeface="Calibri" panose="020F0502020204030204" pitchFamily="34" charset="0"/>
            </a:rPr>
            <a:pPr algn="ctr"/>
            <a:t>Mapas Auxiliares</a:t>
          </a:fld>
          <a:endParaRPr lang="pt-PT" sz="4000" b="1">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1A81252-7A27-4513-91C5-263540BC81E8}" name="tab_bancos" displayName="tab_bancos" ref="A1:B30" totalsRowShown="0">
  <autoFilter ref="A1:B30" xr:uid="{67E7FD47-0F1D-494E-93C9-0B3062B95592}"/>
  <sortState xmlns:xlrd2="http://schemas.microsoft.com/office/spreadsheetml/2017/richdata2" ref="A2:B30">
    <sortCondition ref="A1:A30"/>
  </sortState>
  <tableColumns count="2">
    <tableColumn id="1" xr3:uid="{E5F48493-C5E2-456E-8730-7444DB5BDB4B}" name="id"/>
    <tableColumn id="2" xr3:uid="{FB776988-D1AF-4612-A789-9B7A200D14D7}" name="design"/>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5B904E3-4BA5-4398-BECA-DE966FDFE84E}" name="tab_nj" displayName="tab_nj" ref="N1:N2" totalsRowShown="0" dataDxfId="27">
  <autoFilter ref="N1:N2" xr:uid="{CAD4C67E-4F7B-4DA4-A5F8-489DD8F845A1}"/>
  <tableColumns count="1">
    <tableColumn id="1" xr3:uid="{A35C41E3-409B-4A3D-840E-2EE4429D42DB}" name="Natureza Juridíca" dataDxfId="26"/>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6002612-9C8E-42F7-BEA1-722691A9E089}" name="tab_concelhos" displayName="tab_concelhos" ref="F1:J20" totalsRowShown="0" headerRowDxfId="25" dataDxfId="24">
  <autoFilter ref="F1:J20" xr:uid="{27335203-EFF4-4977-B6A7-328940245EDA}"/>
  <sortState xmlns:xlrd2="http://schemas.microsoft.com/office/spreadsheetml/2017/richdata2" ref="F2:I3">
    <sortCondition ref="I1:I3"/>
  </sortState>
  <tableColumns count="5">
    <tableColumn id="1" xr3:uid="{90BC187B-6392-4712-98DE-2B8DB17CCC01}" name="id" dataDxfId="23"/>
    <tableColumn id="2" xr3:uid="{A1DB511B-BC8D-4F27-9166-A4D7990A996D}" name="Concelho" dataDxfId="22"/>
    <tableColumn id="3" xr3:uid="{5186B6FF-6A62-4698-A714-10649A92F03F}" name="Ilha" dataDxfId="21"/>
    <tableColumn id="7" xr3:uid="{F2A4BD04-D89E-4385-80C2-CE3786BF4CB6}" name="Cod. Postal" dataDxfId="20"/>
    <tableColumn id="4" xr3:uid="{8FEB42BC-C256-419C-847B-FC5ED7D8EB73}" name="Freguesia" dataDxfId="19"/>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3BD204D-4E90-40C7-B80E-7C4424657FC3}" name="tab_qualidade" displayName="tab_qualidade" ref="P1:P6" totalsRowShown="0">
  <autoFilter ref="P1:P6" xr:uid="{23BD204D-4E90-40C7-B80E-7C4424657FC3}"/>
  <tableColumns count="1">
    <tableColumn id="1" xr3:uid="{8C9EC920-5CC6-48C4-BAE7-2BE53A364AE1}" name="Qualidade"/>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671ADAD-1F95-4029-8C00-3B03EA2F2668}" name="tab_freg_4801" displayName="tab_freg_4801" ref="S1:V8" totalsRowShown="0">
  <autoFilter ref="S1:V8" xr:uid="{E671ADAD-1F95-4029-8C00-3B03EA2F2668}"/>
  <sortState xmlns:xlrd2="http://schemas.microsoft.com/office/spreadsheetml/2017/richdata2" ref="S2:V8">
    <sortCondition ref="V1:V8"/>
  </sortState>
  <tableColumns count="4">
    <tableColumn id="1" xr3:uid="{A9C3FC1A-CFDC-4F96-8690-72CB3E62964F}" name="id concelho"/>
    <tableColumn id="2" xr3:uid="{71632192-2FA3-49A3-80E9-64A85386B6C1}" name="Concelho"/>
    <tableColumn id="3" xr3:uid="{B3F21A5F-2DFC-4A07-B9EA-C293C9316C54}" name="id_freguesia"/>
    <tableColumn id="4" xr3:uid="{644084A1-CB62-47BA-9687-E954F35C7E22}" name="Freguesia"/>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7BB1425-A755-44A4-BBC5-FFCA9631D102}" name="tab_freg_4802" displayName="tab_freg_4802" ref="X1:AA5" totalsRowShown="0">
  <autoFilter ref="X1:AA5" xr:uid="{D7BB1425-A755-44A4-BBC5-FFCA9631D102}"/>
  <sortState xmlns:xlrd2="http://schemas.microsoft.com/office/spreadsheetml/2017/richdata2" ref="X2:AA5">
    <sortCondition ref="AA1:AA5"/>
  </sortState>
  <tableColumns count="4">
    <tableColumn id="1" xr3:uid="{8F8FEAE8-423E-486E-8F03-AEB630A85B6E}" name="id concelho"/>
    <tableColumn id="2" xr3:uid="{617121B8-A2F2-4E39-8167-E44668CCD6EC}" name="Concelho"/>
    <tableColumn id="3" xr3:uid="{9545B8D9-EC76-4C4C-9813-67B2483D9C63}" name="id_freguesia"/>
    <tableColumn id="4" xr3:uid="{3967538E-10DE-4207-B968-C8A7E317D919}" name="Freguesia"/>
  </tableColumns>
  <tableStyleInfo name="TableStyleLight9"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hyperlink" Target="mailto:comercio.drec@azores.gov.pt" TargetMode="External"/><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EA799-70D8-44B8-9E2B-DC55504C4763}">
  <dimension ref="B1:Z142"/>
  <sheetViews>
    <sheetView showGridLines="0" topLeftCell="A9" zoomScale="70" zoomScaleNormal="70" workbookViewId="0">
      <selection activeCell="C19" sqref="C19:N19"/>
    </sheetView>
  </sheetViews>
  <sheetFormatPr defaultColWidth="9.140625" defaultRowHeight="15" x14ac:dyDescent="0.25"/>
  <cols>
    <col min="1" max="1" width="3.7109375" style="12" customWidth="1"/>
    <col min="2" max="2" width="19.5703125" style="12" customWidth="1"/>
    <col min="3" max="3" width="6.42578125" style="12" customWidth="1"/>
    <col min="4" max="4" width="11.42578125" style="12" customWidth="1"/>
    <col min="5" max="5" width="9.140625" style="12"/>
    <col min="6" max="6" width="9.140625" style="12" customWidth="1"/>
    <col min="7" max="7" width="6.42578125" style="12" customWidth="1"/>
    <col min="8" max="9" width="13.140625" style="12" customWidth="1"/>
    <col min="10" max="10" width="11.7109375" style="12" bestFit="1" customWidth="1"/>
    <col min="11" max="11" width="4.42578125" style="12" customWidth="1"/>
    <col min="12" max="12" width="9.140625" style="12" customWidth="1"/>
    <col min="13" max="13" width="6" style="12" customWidth="1"/>
    <col min="14" max="14" width="6.28515625" style="12" customWidth="1"/>
    <col min="15" max="15" width="9.140625" style="12"/>
    <col min="16" max="21" width="9.140625" style="12" hidden="1" customWidth="1"/>
    <col min="22" max="22" width="9.140625" style="14" hidden="1" customWidth="1"/>
    <col min="23" max="23" width="9.140625" style="12" customWidth="1"/>
    <col min="24" max="25" width="9.140625" style="12"/>
    <col min="26" max="26" width="11.140625" style="12" bestFit="1" customWidth="1"/>
    <col min="27" max="29" width="9.140625" style="12"/>
    <col min="30" max="30" width="10.85546875" style="12" customWidth="1"/>
    <col min="31" max="31" width="13.7109375" style="12" customWidth="1"/>
    <col min="32" max="32" width="17.5703125" style="12" customWidth="1"/>
    <col min="33" max="33" width="5.28515625" style="12" customWidth="1"/>
    <col min="34" max="16384" width="9.140625" style="12"/>
  </cols>
  <sheetData>
    <row r="1" spans="2:26" ht="15" customHeight="1" x14ac:dyDescent="0.25">
      <c r="Q1" s="238" t="s">
        <v>0</v>
      </c>
      <c r="R1" s="238"/>
      <c r="S1" s="238"/>
      <c r="T1" s="238"/>
      <c r="U1" s="238"/>
    </row>
    <row r="2" spans="2:26" ht="15" customHeight="1" x14ac:dyDescent="0.25">
      <c r="Q2" s="238"/>
      <c r="R2" s="238"/>
      <c r="S2" s="238"/>
      <c r="T2" s="238"/>
      <c r="U2" s="238"/>
    </row>
    <row r="3" spans="2:26" ht="15" customHeight="1" x14ac:dyDescent="0.25">
      <c r="Q3" s="238"/>
      <c r="R3" s="238"/>
      <c r="S3" s="238"/>
      <c r="T3" s="238"/>
      <c r="U3" s="238"/>
    </row>
    <row r="4" spans="2:26" ht="15" customHeight="1" x14ac:dyDescent="0.25">
      <c r="Q4" s="238"/>
      <c r="R4" s="238"/>
      <c r="S4" s="238"/>
      <c r="T4" s="238"/>
      <c r="U4" s="238"/>
    </row>
    <row r="5" spans="2:26" ht="15" customHeight="1" x14ac:dyDescent="0.25">
      <c r="Q5" s="238"/>
      <c r="R5" s="238"/>
      <c r="S5" s="238"/>
      <c r="T5" s="238"/>
      <c r="U5" s="238"/>
    </row>
    <row r="6" spans="2:26" ht="15" customHeight="1" x14ac:dyDescent="0.25">
      <c r="Q6" s="238"/>
      <c r="R6" s="238"/>
      <c r="S6" s="238"/>
      <c r="T6" s="238"/>
      <c r="U6" s="238"/>
    </row>
    <row r="7" spans="2:26" ht="15.75" customHeight="1" thickBot="1" x14ac:dyDescent="0.3">
      <c r="Q7" s="238"/>
      <c r="R7" s="238"/>
      <c r="S7" s="238"/>
      <c r="T7" s="238"/>
      <c r="U7" s="238"/>
    </row>
    <row r="8" spans="2:26" ht="15" customHeight="1" thickBot="1" x14ac:dyDescent="0.3">
      <c r="B8" s="250" t="s">
        <v>176</v>
      </c>
      <c r="C8" s="250"/>
      <c r="D8" s="250"/>
      <c r="E8" s="250"/>
      <c r="F8" s="250"/>
      <c r="G8" s="250"/>
      <c r="H8" s="250"/>
      <c r="I8" s="250"/>
      <c r="J8" s="250"/>
      <c r="K8" s="250"/>
      <c r="L8" s="250"/>
      <c r="M8" s="250"/>
      <c r="N8" s="251"/>
      <c r="O8" s="66"/>
      <c r="P8" s="66"/>
      <c r="Q8" s="238"/>
      <c r="R8" s="238"/>
      <c r="S8" s="238"/>
      <c r="T8" s="238"/>
      <c r="U8" s="238"/>
    </row>
    <row r="9" spans="2:26" ht="15" customHeight="1" thickBot="1" x14ac:dyDescent="0.3">
      <c r="B9" s="250"/>
      <c r="C9" s="250"/>
      <c r="D9" s="250"/>
      <c r="E9" s="250"/>
      <c r="F9" s="250"/>
      <c r="G9" s="250"/>
      <c r="H9" s="250"/>
      <c r="I9" s="250"/>
      <c r="J9" s="250"/>
      <c r="K9" s="250"/>
      <c r="L9" s="250"/>
      <c r="M9" s="250"/>
      <c r="N9" s="251"/>
      <c r="O9" s="66"/>
      <c r="P9" s="66"/>
      <c r="Q9" s="238"/>
      <c r="R9" s="238"/>
      <c r="S9" s="238"/>
      <c r="T9" s="238"/>
      <c r="U9" s="238"/>
    </row>
    <row r="10" spans="2:26" ht="15" customHeight="1" thickBot="1" x14ac:dyDescent="0.3">
      <c r="B10" s="250"/>
      <c r="C10" s="250"/>
      <c r="D10" s="250"/>
      <c r="E10" s="250"/>
      <c r="F10" s="250"/>
      <c r="G10" s="250"/>
      <c r="H10" s="250"/>
      <c r="I10" s="250"/>
      <c r="J10" s="250"/>
      <c r="K10" s="250"/>
      <c r="L10" s="250"/>
      <c r="M10" s="250"/>
      <c r="N10" s="251"/>
      <c r="O10" s="66"/>
      <c r="P10" s="66"/>
      <c r="Q10" s="238"/>
      <c r="R10" s="238"/>
      <c r="S10" s="238"/>
      <c r="T10" s="238"/>
      <c r="U10" s="238"/>
    </row>
    <row r="11" spans="2:26" ht="15" customHeight="1" thickBot="1" x14ac:dyDescent="0.3">
      <c r="B11" s="250"/>
      <c r="C11" s="250"/>
      <c r="D11" s="250"/>
      <c r="E11" s="250"/>
      <c r="F11" s="250"/>
      <c r="G11" s="250"/>
      <c r="H11" s="250"/>
      <c r="I11" s="250"/>
      <c r="J11" s="250"/>
      <c r="K11" s="250"/>
      <c r="L11" s="250"/>
      <c r="M11" s="250"/>
      <c r="N11" s="251"/>
      <c r="O11" s="66"/>
      <c r="P11" s="66"/>
      <c r="Q11" s="238"/>
      <c r="R11" s="238"/>
      <c r="S11" s="238"/>
      <c r="T11" s="238"/>
      <c r="U11" s="238"/>
    </row>
    <row r="12" spans="2:26" ht="15" customHeight="1" x14ac:dyDescent="0.25">
      <c r="B12" s="250"/>
      <c r="C12" s="250"/>
      <c r="D12" s="250"/>
      <c r="E12" s="250"/>
      <c r="F12" s="250"/>
      <c r="G12" s="250"/>
      <c r="H12" s="250"/>
      <c r="I12" s="250"/>
      <c r="J12" s="250"/>
      <c r="K12" s="250"/>
      <c r="L12" s="250"/>
      <c r="M12" s="250"/>
      <c r="N12" s="251"/>
      <c r="O12" s="66"/>
      <c r="P12" s="66"/>
      <c r="Q12" s="238"/>
      <c r="R12" s="238"/>
      <c r="S12" s="238"/>
      <c r="T12" s="238"/>
      <c r="U12" s="238"/>
    </row>
    <row r="13" spans="2:26" ht="15" customHeight="1" x14ac:dyDescent="0.25">
      <c r="B13" s="252" t="s">
        <v>177</v>
      </c>
      <c r="C13" s="252"/>
      <c r="D13" s="252"/>
      <c r="E13" s="252"/>
      <c r="F13" s="252"/>
      <c r="G13" s="252"/>
      <c r="H13" s="252"/>
      <c r="I13" s="252"/>
      <c r="J13" s="252"/>
      <c r="K13" s="252"/>
      <c r="L13" s="252"/>
      <c r="M13" s="252"/>
      <c r="N13" s="253"/>
      <c r="O13" s="66"/>
      <c r="P13" s="66"/>
      <c r="Q13" s="238"/>
      <c r="R13" s="238"/>
      <c r="S13" s="238"/>
      <c r="T13" s="238"/>
      <c r="U13" s="238"/>
    </row>
    <row r="14" spans="2:26" ht="15" customHeight="1" thickBot="1" x14ac:dyDescent="0.3">
      <c r="B14" s="67"/>
      <c r="C14" s="68"/>
      <c r="D14" s="68"/>
      <c r="E14" s="68"/>
      <c r="F14" s="68"/>
      <c r="G14" s="68"/>
      <c r="H14" s="68"/>
      <c r="I14" s="68"/>
      <c r="J14" s="68"/>
      <c r="K14" s="68"/>
      <c r="L14" s="68"/>
      <c r="M14" s="68"/>
      <c r="N14" s="69"/>
      <c r="O14" s="66"/>
      <c r="P14" s="66"/>
      <c r="Q14" s="238"/>
      <c r="R14" s="238"/>
      <c r="S14" s="238"/>
      <c r="T14" s="238"/>
      <c r="U14" s="238"/>
    </row>
    <row r="15" spans="2:26" ht="29.25" thickBot="1" x14ac:dyDescent="0.3">
      <c r="B15" s="254" t="s">
        <v>1</v>
      </c>
      <c r="C15" s="254"/>
      <c r="D15" s="254"/>
      <c r="E15" s="254"/>
      <c r="F15" s="254"/>
      <c r="G15" s="254"/>
      <c r="H15" s="254"/>
      <c r="I15" s="254"/>
      <c r="J15" s="254"/>
      <c r="K15" s="254"/>
      <c r="L15" s="254"/>
      <c r="M15" s="254"/>
      <c r="N15" s="255"/>
      <c r="O15" s="70"/>
      <c r="P15" s="70"/>
      <c r="Q15" s="239" t="str">
        <f>IF(SUM(V19:V121)=0,"","Atenção! Existem pontos por verificar.")</f>
        <v>Atenção! Existem pontos por verificar.</v>
      </c>
      <c r="R15" s="239"/>
      <c r="S15" s="239"/>
      <c r="T15" s="239"/>
      <c r="U15" s="239"/>
    </row>
    <row r="16" spans="2:26" ht="15" customHeight="1" x14ac:dyDescent="0.25">
      <c r="B16" s="221" t="s">
        <v>2</v>
      </c>
      <c r="C16" s="221"/>
      <c r="D16" s="221"/>
      <c r="E16" s="221"/>
      <c r="F16" s="221"/>
      <c r="G16" s="221"/>
      <c r="H16" s="221"/>
      <c r="I16" s="221"/>
      <c r="J16" s="221"/>
      <c r="K16" s="221"/>
      <c r="L16" s="221"/>
      <c r="M16" s="221"/>
      <c r="N16" s="221"/>
      <c r="O16" s="19"/>
      <c r="P16" s="19"/>
      <c r="Q16" s="220" t="s">
        <v>3</v>
      </c>
      <c r="R16" s="220"/>
      <c r="S16" s="220"/>
      <c r="T16" s="220"/>
      <c r="U16" s="220"/>
      <c r="V16" s="24"/>
      <c r="W16" s="19"/>
      <c r="X16" s="19"/>
      <c r="Y16" s="19"/>
      <c r="Z16" s="19"/>
    </row>
    <row r="17" spans="2:26" ht="15" customHeight="1" x14ac:dyDescent="0.25">
      <c r="B17" s="221"/>
      <c r="C17" s="221"/>
      <c r="D17" s="221"/>
      <c r="E17" s="221"/>
      <c r="F17" s="221"/>
      <c r="G17" s="221"/>
      <c r="H17" s="221"/>
      <c r="I17" s="221"/>
      <c r="J17" s="221"/>
      <c r="K17" s="221"/>
      <c r="L17" s="221"/>
      <c r="M17" s="221"/>
      <c r="N17" s="221"/>
      <c r="O17" s="19"/>
      <c r="P17" s="19"/>
      <c r="Q17" s="220"/>
      <c r="R17" s="220"/>
      <c r="S17" s="220"/>
      <c r="T17" s="220"/>
      <c r="U17" s="220"/>
      <c r="V17" s="24"/>
      <c r="W17" s="19"/>
      <c r="X17" s="19"/>
      <c r="Y17" s="19"/>
      <c r="Z17" s="19"/>
    </row>
    <row r="18" spans="2:26" ht="15" customHeight="1" x14ac:dyDescent="0.25">
      <c r="B18" s="221"/>
      <c r="C18" s="221"/>
      <c r="D18" s="221"/>
      <c r="E18" s="221"/>
      <c r="F18" s="221"/>
      <c r="G18" s="221"/>
      <c r="H18" s="221"/>
      <c r="I18" s="221"/>
      <c r="J18" s="221"/>
      <c r="K18" s="221"/>
      <c r="L18" s="221"/>
      <c r="M18" s="221"/>
      <c r="N18" s="221"/>
      <c r="O18" s="19"/>
      <c r="P18" s="19"/>
      <c r="Q18" s="220"/>
      <c r="R18" s="220"/>
      <c r="S18" s="220"/>
      <c r="T18" s="220"/>
      <c r="U18" s="220"/>
      <c r="V18" s="24"/>
      <c r="W18" s="19"/>
      <c r="X18" s="19"/>
      <c r="Y18" s="19"/>
      <c r="Z18" s="19"/>
    </row>
    <row r="19" spans="2:26" ht="15" customHeight="1" x14ac:dyDescent="0.25">
      <c r="B19" s="65" t="s">
        <v>178</v>
      </c>
      <c r="C19" s="264"/>
      <c r="D19" s="264"/>
      <c r="E19" s="264"/>
      <c r="F19" s="264"/>
      <c r="G19" s="264"/>
      <c r="H19" s="264"/>
      <c r="I19" s="264"/>
      <c r="J19" s="264"/>
      <c r="K19" s="264"/>
      <c r="L19" s="264"/>
      <c r="M19" s="264"/>
      <c r="N19" s="264"/>
      <c r="O19" s="45">
        <f>IF(ISBLANK(C19),1,0)</f>
        <v>1</v>
      </c>
      <c r="Q19" s="60"/>
      <c r="R19" s="60"/>
      <c r="S19" s="56" t="b">
        <v>0</v>
      </c>
      <c r="T19" s="60"/>
      <c r="U19" s="60"/>
      <c r="V19" s="14">
        <f t="shared" ref="V19:V26" si="0">IF(S19,0,1)</f>
        <v>1</v>
      </c>
    </row>
    <row r="20" spans="2:26" ht="15" customHeight="1" x14ac:dyDescent="0.25">
      <c r="B20" s="59" t="s">
        <v>4</v>
      </c>
      <c r="C20" s="268"/>
      <c r="D20" s="268"/>
      <c r="E20" s="268"/>
      <c r="F20" s="268"/>
      <c r="G20" s="45">
        <f t="shared" ref="G20:G25" si="1">IF(ISBLANK(C20),1,0)</f>
        <v>1</v>
      </c>
      <c r="H20" s="61" t="s">
        <v>5</v>
      </c>
      <c r="I20" s="241"/>
      <c r="J20" s="241"/>
      <c r="K20" s="241"/>
      <c r="L20" s="241"/>
      <c r="M20" s="241"/>
      <c r="N20" s="132"/>
      <c r="O20" s="45">
        <f>IF(ISBLANK(I20),1,0)</f>
        <v>1</v>
      </c>
      <c r="P20" s="64"/>
      <c r="Q20" s="256"/>
      <c r="R20" s="256"/>
      <c r="S20" s="56" t="b">
        <v>0</v>
      </c>
      <c r="T20" s="60"/>
      <c r="U20" s="60"/>
      <c r="V20" s="14">
        <f t="shared" si="0"/>
        <v>1</v>
      </c>
    </row>
    <row r="21" spans="2:26" ht="15" customHeight="1" x14ac:dyDescent="0.25">
      <c r="B21" s="59" t="s">
        <v>6</v>
      </c>
      <c r="C21" s="240"/>
      <c r="D21" s="240"/>
      <c r="E21" s="240"/>
      <c r="F21" s="240"/>
      <c r="G21" s="45">
        <f>IF(ISBLANK(C21),1,0)</f>
        <v>1</v>
      </c>
      <c r="H21" s="61" t="s">
        <v>7</v>
      </c>
      <c r="I21" s="17" t="str">
        <f>IFERROR(INDEX(tab_concelhos[Cod. Postal],MATCH(C21,tab_concelhos[Concelho],0)),"")</f>
        <v/>
      </c>
      <c r="J21" s="71"/>
      <c r="K21" s="45">
        <f>IF(ISBLANK(J21),1,0)</f>
        <v>1</v>
      </c>
      <c r="L21" s="63" t="s">
        <v>8</v>
      </c>
      <c r="M21" s="142"/>
      <c r="N21" s="143"/>
      <c r="O21" s="64"/>
      <c r="P21" s="64"/>
      <c r="Q21" s="60"/>
      <c r="R21" s="60"/>
      <c r="S21" s="56" t="b">
        <v>0</v>
      </c>
      <c r="T21" s="60"/>
      <c r="U21" s="60"/>
      <c r="V21" s="14">
        <f t="shared" si="0"/>
        <v>1</v>
      </c>
    </row>
    <row r="22" spans="2:26" ht="15" customHeight="1" x14ac:dyDescent="0.25">
      <c r="B22" s="59" t="s">
        <v>9</v>
      </c>
      <c r="C22" s="240"/>
      <c r="D22" s="240"/>
      <c r="E22" s="240"/>
      <c r="F22" s="240"/>
      <c r="G22" s="45">
        <f>IF(ISBLANK(C22),1,0)</f>
        <v>1</v>
      </c>
      <c r="H22" s="61" t="s">
        <v>10</v>
      </c>
      <c r="I22" s="268"/>
      <c r="J22" s="268"/>
      <c r="K22" s="45">
        <f>IF(ISBLANK(I22),1,0)</f>
        <v>1</v>
      </c>
      <c r="L22" s="64"/>
      <c r="M22" s="64"/>
      <c r="N22" s="64"/>
      <c r="O22" s="64"/>
      <c r="P22" s="64"/>
      <c r="Q22" s="60"/>
      <c r="R22" s="60"/>
      <c r="S22" s="56" t="b">
        <v>0</v>
      </c>
      <c r="T22" s="60"/>
      <c r="U22" s="60"/>
      <c r="V22" s="14">
        <f t="shared" si="0"/>
        <v>1</v>
      </c>
    </row>
    <row r="23" spans="2:26" ht="15" customHeight="1" x14ac:dyDescent="0.25">
      <c r="B23" s="59" t="s">
        <v>11</v>
      </c>
      <c r="C23" s="268"/>
      <c r="D23" s="268"/>
      <c r="E23" s="268"/>
      <c r="F23" s="268"/>
      <c r="G23" s="45">
        <f t="shared" si="1"/>
        <v>1</v>
      </c>
      <c r="H23" s="61" t="s">
        <v>12</v>
      </c>
      <c r="I23" s="280"/>
      <c r="J23" s="280"/>
      <c r="K23" s="280"/>
      <c r="L23" s="280"/>
      <c r="M23" s="280"/>
      <c r="N23" s="280"/>
      <c r="O23" s="45">
        <f>IF(ISBLANK(I23),1,0)</f>
        <v>1</v>
      </c>
      <c r="Q23" s="60"/>
      <c r="R23" s="60"/>
      <c r="S23" s="56" t="b">
        <v>0</v>
      </c>
      <c r="T23" s="60"/>
      <c r="U23" s="60"/>
      <c r="V23" s="14">
        <f t="shared" si="0"/>
        <v>1</v>
      </c>
    </row>
    <row r="24" spans="2:26" x14ac:dyDescent="0.25">
      <c r="B24" s="63" t="s">
        <v>244</v>
      </c>
      <c r="C24" s="241"/>
      <c r="D24" s="241"/>
      <c r="E24" s="241"/>
      <c r="F24" s="241"/>
      <c r="G24" s="45">
        <f t="shared" si="1"/>
        <v>1</v>
      </c>
      <c r="H24" s="237" t="s">
        <v>13</v>
      </c>
      <c r="I24" s="237"/>
      <c r="J24" s="269"/>
      <c r="K24" s="269"/>
      <c r="L24" s="269"/>
      <c r="M24" s="269"/>
      <c r="N24" s="269"/>
      <c r="O24" s="45">
        <f>IF(ISBLANK(J24),1,0)</f>
        <v>1</v>
      </c>
      <c r="Q24" s="60"/>
      <c r="R24" s="60"/>
      <c r="S24" s="56" t="b">
        <v>0</v>
      </c>
      <c r="T24" s="60"/>
      <c r="U24" s="60"/>
      <c r="V24" s="14">
        <f t="shared" si="0"/>
        <v>1</v>
      </c>
    </row>
    <row r="25" spans="2:26" x14ac:dyDescent="0.25">
      <c r="B25" s="61" t="s">
        <v>14</v>
      </c>
      <c r="C25" s="265"/>
      <c r="D25" s="265"/>
      <c r="E25" s="265"/>
      <c r="F25" s="265"/>
      <c r="G25" s="45">
        <f t="shared" si="1"/>
        <v>1</v>
      </c>
      <c r="H25" s="266" t="s">
        <v>15</v>
      </c>
      <c r="I25" s="266"/>
      <c r="J25" s="267"/>
      <c r="K25" s="267"/>
      <c r="L25" s="267"/>
      <c r="M25" s="45">
        <f>IF(ISBLANK(J25),1,0)</f>
        <v>1</v>
      </c>
      <c r="Q25" s="60"/>
      <c r="R25" s="60"/>
      <c r="S25" s="56" t="b">
        <v>0</v>
      </c>
      <c r="T25" s="60"/>
      <c r="U25" s="60"/>
      <c r="V25" s="14">
        <f t="shared" si="0"/>
        <v>1</v>
      </c>
    </row>
    <row r="26" spans="2:26" ht="15" customHeight="1" x14ac:dyDescent="0.25">
      <c r="B26" s="59" t="s">
        <v>16</v>
      </c>
      <c r="C26" s="62" t="s">
        <v>17</v>
      </c>
      <c r="D26" s="257"/>
      <c r="E26" s="257"/>
      <c r="F26" s="257"/>
      <c r="G26" s="45">
        <f>IF(ISBLANK(D26),1,0)</f>
        <v>1</v>
      </c>
      <c r="H26" s="61" t="s">
        <v>18</v>
      </c>
      <c r="I26" s="258"/>
      <c r="J26" s="258"/>
      <c r="K26" s="258"/>
      <c r="L26" s="258"/>
      <c r="M26" s="258"/>
      <c r="N26" s="258"/>
      <c r="Q26" s="60"/>
      <c r="R26" s="60"/>
      <c r="S26" s="56" t="b">
        <v>0</v>
      </c>
      <c r="T26" s="60"/>
      <c r="U26" s="60"/>
      <c r="V26" s="14">
        <f t="shared" si="0"/>
        <v>1</v>
      </c>
    </row>
    <row r="27" spans="2:26" ht="15" customHeight="1" x14ac:dyDescent="0.25">
      <c r="Q27" s="46"/>
      <c r="R27" s="46"/>
      <c r="S27" s="46"/>
      <c r="T27" s="46"/>
      <c r="U27" s="46"/>
      <c r="V27" s="25"/>
    </row>
    <row r="28" spans="2:26" ht="15" customHeight="1" x14ac:dyDescent="0.25">
      <c r="B28" s="221" t="s">
        <v>19</v>
      </c>
      <c r="C28" s="221"/>
      <c r="D28" s="221"/>
      <c r="E28" s="221"/>
      <c r="F28" s="221"/>
      <c r="G28" s="221"/>
      <c r="H28" s="221"/>
      <c r="I28" s="221"/>
      <c r="J28" s="221"/>
      <c r="K28" s="221"/>
      <c r="L28" s="221"/>
      <c r="M28" s="221"/>
      <c r="N28" s="221"/>
      <c r="O28" s="19"/>
      <c r="P28" s="19"/>
      <c r="Q28" s="220" t="s">
        <v>20</v>
      </c>
      <c r="R28" s="220"/>
      <c r="S28" s="220"/>
      <c r="T28" s="220"/>
      <c r="U28" s="220"/>
      <c r="V28" s="24"/>
      <c r="W28" s="19"/>
      <c r="X28" s="19"/>
      <c r="Y28" s="19"/>
      <c r="Z28" s="19"/>
    </row>
    <row r="29" spans="2:26" ht="15" customHeight="1" x14ac:dyDescent="0.25">
      <c r="B29" s="221"/>
      <c r="C29" s="221"/>
      <c r="D29" s="221"/>
      <c r="E29" s="221"/>
      <c r="F29" s="221"/>
      <c r="G29" s="221"/>
      <c r="H29" s="221"/>
      <c r="I29" s="221"/>
      <c r="J29" s="221"/>
      <c r="K29" s="221"/>
      <c r="L29" s="221"/>
      <c r="M29" s="221"/>
      <c r="N29" s="221"/>
      <c r="O29" s="19"/>
      <c r="P29" s="19"/>
      <c r="Q29" s="220"/>
      <c r="R29" s="220"/>
      <c r="S29" s="220"/>
      <c r="T29" s="220"/>
      <c r="U29" s="220"/>
      <c r="V29" s="24"/>
      <c r="W29" s="19"/>
      <c r="X29" s="19"/>
      <c r="Y29" s="19"/>
      <c r="Z29" s="19"/>
    </row>
    <row r="30" spans="2:26" ht="15" customHeight="1" x14ac:dyDescent="0.25">
      <c r="B30" s="221"/>
      <c r="C30" s="221"/>
      <c r="D30" s="221"/>
      <c r="E30" s="221"/>
      <c r="F30" s="221"/>
      <c r="G30" s="221"/>
      <c r="H30" s="221"/>
      <c r="I30" s="221"/>
      <c r="J30" s="221"/>
      <c r="K30" s="221"/>
      <c r="L30" s="221"/>
      <c r="M30" s="221"/>
      <c r="N30" s="221"/>
      <c r="O30" s="19"/>
      <c r="P30" s="19"/>
      <c r="Q30" s="220"/>
      <c r="R30" s="220"/>
      <c r="S30" s="220"/>
      <c r="T30" s="220"/>
      <c r="U30" s="220"/>
      <c r="V30" s="24"/>
      <c r="W30" s="19"/>
      <c r="X30" s="19"/>
      <c r="Y30" s="19"/>
      <c r="Z30" s="19"/>
    </row>
    <row r="31" spans="2:26" x14ac:dyDescent="0.25">
      <c r="B31" s="72" t="b">
        <v>0</v>
      </c>
      <c r="C31" s="226" t="s">
        <v>248</v>
      </c>
      <c r="D31" s="226"/>
      <c r="E31" s="226"/>
      <c r="F31" s="226"/>
      <c r="G31" s="226"/>
      <c r="H31" s="226"/>
      <c r="I31" s="226"/>
      <c r="J31" s="226"/>
      <c r="K31" s="226"/>
      <c r="L31" s="226"/>
      <c r="M31" s="226"/>
      <c r="N31" s="227"/>
      <c r="O31" s="45">
        <f>IF(B31,0,1)</f>
        <v>1</v>
      </c>
      <c r="Q31" s="32"/>
      <c r="R31" s="32"/>
      <c r="S31" s="56" t="b">
        <v>0</v>
      </c>
      <c r="T31" s="32"/>
      <c r="U31" s="32"/>
      <c r="V31" s="14">
        <f>IF(S31,0,1)</f>
        <v>1</v>
      </c>
    </row>
    <row r="32" spans="2:26" x14ac:dyDescent="0.25">
      <c r="B32" s="72" t="b">
        <v>0</v>
      </c>
      <c r="C32" s="226" t="s">
        <v>21</v>
      </c>
      <c r="D32" s="226"/>
      <c r="E32" s="226"/>
      <c r="F32" s="226"/>
      <c r="G32" s="226"/>
      <c r="H32" s="226"/>
      <c r="I32" s="226"/>
      <c r="J32" s="226"/>
      <c r="K32" s="226"/>
      <c r="L32" s="226"/>
      <c r="M32" s="226"/>
      <c r="N32" s="227"/>
      <c r="O32" s="45">
        <f>IF(B32,0,1)</f>
        <v>1</v>
      </c>
      <c r="Q32" s="32"/>
      <c r="R32" s="33"/>
      <c r="S32" s="56" t="b">
        <v>0</v>
      </c>
      <c r="T32" s="32"/>
      <c r="U32" s="32"/>
      <c r="V32" s="14">
        <f>IF(S32,0,1)</f>
        <v>1</v>
      </c>
    </row>
    <row r="33" spans="2:22" ht="15" customHeight="1" x14ac:dyDescent="0.25">
      <c r="B33" s="72" t="b">
        <v>0</v>
      </c>
      <c r="C33" s="226" t="s">
        <v>22</v>
      </c>
      <c r="D33" s="226"/>
      <c r="E33" s="226"/>
      <c r="F33" s="226"/>
      <c r="G33" s="226"/>
      <c r="H33" s="226"/>
      <c r="I33" s="226"/>
      <c r="J33" s="226"/>
      <c r="K33" s="226"/>
      <c r="L33" s="226"/>
      <c r="M33" s="226"/>
      <c r="N33" s="227"/>
      <c r="O33" s="45">
        <f>IF(B33,0,1)</f>
        <v>1</v>
      </c>
      <c r="Q33" s="32"/>
      <c r="R33" s="32"/>
      <c r="S33" s="56" t="b">
        <v>0</v>
      </c>
      <c r="T33" s="33"/>
      <c r="U33" s="32"/>
      <c r="V33" s="14">
        <f>IF(S33,0,1)</f>
        <v>1</v>
      </c>
    </row>
    <row r="34" spans="2:22" ht="15" customHeight="1" x14ac:dyDescent="0.25">
      <c r="B34" s="72" t="b">
        <v>0</v>
      </c>
      <c r="C34" s="226" t="s">
        <v>180</v>
      </c>
      <c r="D34" s="226"/>
      <c r="E34" s="226"/>
      <c r="F34" s="226"/>
      <c r="G34" s="226"/>
      <c r="H34" s="226"/>
      <c r="I34" s="226"/>
      <c r="J34" s="226"/>
      <c r="K34" s="226"/>
      <c r="L34" s="226"/>
      <c r="M34" s="226"/>
      <c r="N34" s="227"/>
      <c r="O34" s="45">
        <f t="shared" ref="O34:O37" si="2">IF(B34,0,1)</f>
        <v>1</v>
      </c>
      <c r="Q34" s="32"/>
      <c r="R34" s="32"/>
      <c r="S34" s="56" t="b">
        <v>0</v>
      </c>
      <c r="T34" s="32"/>
      <c r="U34" s="32"/>
    </row>
    <row r="35" spans="2:22" ht="15" customHeight="1" x14ac:dyDescent="0.25">
      <c r="B35" s="72" t="b">
        <v>0</v>
      </c>
      <c r="C35" s="226" t="s">
        <v>179</v>
      </c>
      <c r="D35" s="226"/>
      <c r="E35" s="226"/>
      <c r="F35" s="226"/>
      <c r="G35" s="226"/>
      <c r="H35" s="226"/>
      <c r="I35" s="226"/>
      <c r="J35" s="226"/>
      <c r="K35" s="226"/>
      <c r="L35" s="226"/>
      <c r="M35" s="226"/>
      <c r="N35" s="227"/>
      <c r="O35" s="45">
        <f t="shared" si="2"/>
        <v>1</v>
      </c>
      <c r="Q35" s="32"/>
      <c r="R35" s="32"/>
      <c r="S35" s="56" t="b">
        <v>0</v>
      </c>
      <c r="T35" s="32"/>
      <c r="U35" s="32"/>
    </row>
    <row r="36" spans="2:22" ht="15" customHeight="1" x14ac:dyDescent="0.25">
      <c r="B36" s="72" t="b">
        <v>0</v>
      </c>
      <c r="C36" s="226" t="s">
        <v>234</v>
      </c>
      <c r="D36" s="226"/>
      <c r="E36" s="226"/>
      <c r="F36" s="226"/>
      <c r="G36" s="226"/>
      <c r="H36" s="226"/>
      <c r="I36" s="226"/>
      <c r="J36" s="226"/>
      <c r="K36" s="226"/>
      <c r="L36" s="226"/>
      <c r="M36" s="226"/>
      <c r="N36" s="227"/>
      <c r="O36" s="45">
        <f t="shared" si="2"/>
        <v>1</v>
      </c>
      <c r="Q36" s="32"/>
      <c r="R36" s="32"/>
      <c r="S36" s="56" t="b">
        <v>0</v>
      </c>
      <c r="T36" s="32"/>
      <c r="U36" s="32"/>
    </row>
    <row r="37" spans="2:22" ht="15" customHeight="1" x14ac:dyDescent="0.25">
      <c r="B37" s="72" t="b">
        <v>0</v>
      </c>
      <c r="C37" s="229" t="s">
        <v>181</v>
      </c>
      <c r="D37" s="229"/>
      <c r="E37" s="229"/>
      <c r="F37" s="229"/>
      <c r="G37" s="229"/>
      <c r="H37" s="229"/>
      <c r="I37" s="229"/>
      <c r="J37" s="229"/>
      <c r="K37" s="229"/>
      <c r="L37" s="229"/>
      <c r="M37" s="229"/>
      <c r="N37" s="230"/>
      <c r="O37" s="45">
        <f t="shared" si="2"/>
        <v>1</v>
      </c>
      <c r="Q37" s="32"/>
      <c r="R37" s="32"/>
      <c r="S37" s="56" t="b">
        <v>0</v>
      </c>
      <c r="T37" s="32"/>
      <c r="U37" s="32"/>
    </row>
    <row r="38" spans="2:22" ht="15" customHeight="1" x14ac:dyDescent="0.25">
      <c r="C38" s="90"/>
      <c r="D38" s="90"/>
      <c r="E38" s="90"/>
      <c r="F38" s="90"/>
      <c r="G38" s="90"/>
      <c r="H38" s="90"/>
      <c r="I38" s="90"/>
      <c r="J38" s="90"/>
      <c r="K38" s="90"/>
      <c r="L38" s="90"/>
      <c r="M38" s="90"/>
      <c r="N38" s="90"/>
      <c r="O38" s="45"/>
      <c r="V38" s="12"/>
    </row>
    <row r="39" spans="2:22" ht="15" customHeight="1" x14ac:dyDescent="0.25">
      <c r="B39" s="221" t="s">
        <v>185</v>
      </c>
      <c r="C39" s="221"/>
      <c r="D39" s="221"/>
      <c r="E39" s="221"/>
      <c r="F39" s="221"/>
      <c r="G39" s="221"/>
      <c r="H39" s="221"/>
      <c r="I39" s="221"/>
      <c r="J39" s="221"/>
      <c r="K39" s="221"/>
      <c r="L39" s="221"/>
      <c r="M39" s="221"/>
      <c r="N39" s="221"/>
      <c r="O39" s="19"/>
      <c r="P39" s="19"/>
      <c r="Q39" s="220" t="s">
        <v>247</v>
      </c>
      <c r="R39" s="220"/>
      <c r="S39" s="220"/>
      <c r="T39" s="220"/>
      <c r="U39" s="220"/>
      <c r="V39" s="12"/>
    </row>
    <row r="40" spans="2:22" ht="15" customHeight="1" x14ac:dyDescent="0.25">
      <c r="B40" s="221"/>
      <c r="C40" s="221"/>
      <c r="D40" s="221"/>
      <c r="E40" s="221"/>
      <c r="F40" s="221"/>
      <c r="G40" s="221"/>
      <c r="H40" s="221"/>
      <c r="I40" s="221"/>
      <c r="J40" s="221"/>
      <c r="K40" s="221"/>
      <c r="L40" s="221"/>
      <c r="M40" s="221"/>
      <c r="N40" s="221"/>
      <c r="O40" s="19"/>
      <c r="P40" s="19"/>
      <c r="Q40" s="220"/>
      <c r="R40" s="220"/>
      <c r="S40" s="220"/>
      <c r="T40" s="220"/>
      <c r="U40" s="220"/>
      <c r="V40" s="12"/>
    </row>
    <row r="41" spans="2:22" ht="15" customHeight="1" x14ac:dyDescent="0.25">
      <c r="B41" s="221"/>
      <c r="C41" s="221"/>
      <c r="D41" s="221"/>
      <c r="E41" s="221"/>
      <c r="F41" s="221"/>
      <c r="G41" s="221"/>
      <c r="H41" s="221"/>
      <c r="I41" s="221"/>
      <c r="J41" s="221"/>
      <c r="K41" s="221"/>
      <c r="L41" s="221"/>
      <c r="M41" s="221"/>
      <c r="N41" s="221"/>
      <c r="O41" s="19"/>
      <c r="P41" s="19"/>
      <c r="Q41" s="220"/>
      <c r="R41" s="220"/>
      <c r="S41" s="220"/>
      <c r="T41" s="220"/>
      <c r="U41" s="220"/>
      <c r="V41" s="12"/>
    </row>
    <row r="42" spans="2:22" ht="15" customHeight="1" x14ac:dyDescent="0.25">
      <c r="K42" s="20"/>
      <c r="L42" s="20"/>
      <c r="M42" s="20"/>
      <c r="N42" s="20"/>
      <c r="O42" s="20"/>
      <c r="V42" s="12"/>
    </row>
    <row r="43" spans="2:22" x14ac:dyDescent="0.25">
      <c r="B43" s="99" t="s">
        <v>229</v>
      </c>
      <c r="C43" s="245" t="s">
        <v>182</v>
      </c>
      <c r="D43" s="245"/>
      <c r="E43" s="97" t="s">
        <v>245</v>
      </c>
      <c r="F43" s="63"/>
      <c r="I43" s="242" t="s">
        <v>186</v>
      </c>
      <c r="J43" s="242"/>
      <c r="K43" s="20"/>
      <c r="L43" s="133"/>
      <c r="M43" s="133"/>
      <c r="N43" s="133"/>
      <c r="O43" s="20"/>
      <c r="V43" s="12"/>
    </row>
    <row r="44" spans="2:22" x14ac:dyDescent="0.25">
      <c r="B44" s="100" t="s">
        <v>230</v>
      </c>
      <c r="C44" s="246"/>
      <c r="D44" s="246"/>
      <c r="E44" s="94">
        <f>IF($C$48&gt;0,C44/$C$48,0)</f>
        <v>0</v>
      </c>
      <c r="F44" s="91"/>
      <c r="I44" s="244" t="str">
        <f>IFERROR(VLOOKUP('Formulário de Candidatura'!M21,cfg!B61:C69,2,FALSE), " ")</f>
        <v xml:space="preserve"> </v>
      </c>
      <c r="J44" s="244"/>
      <c r="K44" s="20"/>
      <c r="L44" s="20"/>
      <c r="M44" s="20"/>
      <c r="N44" s="20"/>
      <c r="O44" s="20"/>
      <c r="Q44" s="32"/>
      <c r="R44" s="32"/>
      <c r="S44" s="56" t="b">
        <v>0</v>
      </c>
      <c r="T44" s="33"/>
      <c r="U44" s="32"/>
      <c r="V44" s="12"/>
    </row>
    <row r="45" spans="2:22" ht="14.25" customHeight="1" x14ac:dyDescent="0.25">
      <c r="B45" s="101" t="s">
        <v>232</v>
      </c>
      <c r="C45" s="246"/>
      <c r="D45" s="246"/>
      <c r="E45" s="95">
        <f>IF($C$48&gt;0,C45/$C$48,0)</f>
        <v>0</v>
      </c>
      <c r="F45" s="91"/>
      <c r="I45" s="244"/>
      <c r="J45" s="244"/>
      <c r="K45" s="20"/>
      <c r="L45" s="20"/>
      <c r="M45" s="20"/>
      <c r="N45" s="20"/>
      <c r="O45" s="20"/>
      <c r="Q45" s="32"/>
      <c r="R45" s="32"/>
      <c r="S45" s="56" t="b">
        <v>0</v>
      </c>
      <c r="T45" s="32"/>
      <c r="U45" s="32"/>
      <c r="V45" s="12"/>
    </row>
    <row r="46" spans="2:22" x14ac:dyDescent="0.25">
      <c r="B46" s="100" t="s">
        <v>231</v>
      </c>
      <c r="C46" s="246"/>
      <c r="D46" s="246"/>
      <c r="E46" s="93">
        <f>IF($C$48&gt;0,C46/$C$48,0)</f>
        <v>0</v>
      </c>
      <c r="F46" s="91"/>
      <c r="G46" s="90"/>
      <c r="H46" s="90"/>
      <c r="I46" s="90"/>
      <c r="J46" s="90"/>
      <c r="K46" s="90"/>
      <c r="L46" s="90"/>
      <c r="M46" s="45"/>
      <c r="Q46" s="32"/>
      <c r="R46" s="32"/>
      <c r="S46" s="56" t="b">
        <v>0</v>
      </c>
      <c r="T46" s="32"/>
      <c r="U46" s="32"/>
      <c r="V46" s="12"/>
    </row>
    <row r="47" spans="2:22" ht="16.5" customHeight="1" x14ac:dyDescent="0.25">
      <c r="B47" s="101" t="s">
        <v>243</v>
      </c>
      <c r="C47" s="246"/>
      <c r="D47" s="246"/>
      <c r="E47" s="95">
        <f>IF($C$48&gt;0,C47/$C$48,0)</f>
        <v>0</v>
      </c>
      <c r="F47" s="243" t="str">
        <f>IF(E47&gt;=50%,"O setor 'Outros' deve ser inferior a 50%.","Cumpre com o requisito da % mímina de associados nos setores.")</f>
        <v>Cumpre com o requisito da % mímina de associados nos setores.</v>
      </c>
      <c r="G47" s="243"/>
      <c r="H47" s="243"/>
      <c r="I47" s="243"/>
      <c r="J47" s="243"/>
      <c r="K47" s="243"/>
      <c r="L47" s="243"/>
      <c r="M47" s="243"/>
      <c r="N47" s="243"/>
      <c r="O47" s="59"/>
      <c r="P47" s="92"/>
      <c r="Q47" s="32"/>
      <c r="R47" s="32"/>
      <c r="S47" s="56" t="b">
        <v>0</v>
      </c>
      <c r="T47" s="32"/>
      <c r="U47" s="32"/>
      <c r="V47" s="12"/>
    </row>
    <row r="48" spans="2:22" ht="16.5" customHeight="1" x14ac:dyDescent="0.25">
      <c r="B48" s="102" t="s">
        <v>233</v>
      </c>
      <c r="C48" s="262">
        <f>+SUM(C44:D47)</f>
        <v>0</v>
      </c>
      <c r="D48" s="262"/>
      <c r="E48" s="93">
        <f>IF($C$48&gt;0,C48/$C$48,0)</f>
        <v>0</v>
      </c>
      <c r="F48" s="237" t="str">
        <f>IF(C48&lt;$I$44,"O total de associados tem de ser igual ou superior ao mínimo exigido.","Cumpre com o requisito do número minímo de associados.")</f>
        <v>O total de associados tem de ser igual ou superior ao mínimo exigido.</v>
      </c>
      <c r="G48" s="237"/>
      <c r="H48" s="237"/>
      <c r="I48" s="237"/>
      <c r="J48" s="237"/>
      <c r="K48" s="237"/>
      <c r="L48" s="237"/>
      <c r="M48" s="237"/>
      <c r="N48" s="237"/>
      <c r="O48" s="98"/>
      <c r="Q48" s="32"/>
      <c r="R48" s="32"/>
      <c r="S48" s="56" t="b">
        <v>0</v>
      </c>
      <c r="T48" s="32"/>
      <c r="U48" s="32"/>
      <c r="V48" s="12"/>
    </row>
    <row r="49" spans="2:26" x14ac:dyDescent="0.25">
      <c r="F49" s="63"/>
      <c r="G49" s="59"/>
      <c r="H49" s="59"/>
      <c r="I49" s="59"/>
      <c r="J49" s="59"/>
      <c r="K49" s="59"/>
      <c r="L49" s="59"/>
      <c r="M49" s="59"/>
      <c r="N49" s="59"/>
      <c r="O49" s="59"/>
      <c r="Q49" s="20"/>
      <c r="R49" s="20"/>
      <c r="S49" s="20"/>
      <c r="T49" s="20"/>
      <c r="U49" s="20"/>
      <c r="V49" s="25"/>
    </row>
    <row r="50" spans="2:26" ht="15" customHeight="1" x14ac:dyDescent="0.25">
      <c r="B50" s="221" t="s">
        <v>23</v>
      </c>
      <c r="C50" s="221"/>
      <c r="D50" s="221"/>
      <c r="E50" s="221"/>
      <c r="F50" s="221"/>
      <c r="G50" s="221"/>
      <c r="H50" s="221"/>
      <c r="I50" s="221"/>
      <c r="J50" s="221"/>
      <c r="K50" s="221"/>
      <c r="L50" s="221"/>
      <c r="M50" s="221"/>
      <c r="N50" s="221"/>
      <c r="O50" s="19"/>
      <c r="P50" s="19"/>
      <c r="Q50" s="220" t="s">
        <v>24</v>
      </c>
      <c r="R50" s="220"/>
      <c r="S50" s="220"/>
      <c r="T50" s="220"/>
      <c r="U50" s="220"/>
      <c r="V50" s="24"/>
      <c r="W50" s="19"/>
      <c r="X50" s="19"/>
      <c r="Y50" s="19"/>
      <c r="Z50" s="19"/>
    </row>
    <row r="51" spans="2:26" ht="15" customHeight="1" x14ac:dyDescent="0.25">
      <c r="B51" s="221"/>
      <c r="C51" s="221"/>
      <c r="D51" s="221"/>
      <c r="E51" s="221"/>
      <c r="F51" s="221"/>
      <c r="G51" s="221"/>
      <c r="H51" s="221"/>
      <c r="I51" s="221"/>
      <c r="J51" s="221"/>
      <c r="K51" s="221"/>
      <c r="L51" s="221"/>
      <c r="M51" s="221"/>
      <c r="N51" s="221"/>
      <c r="O51" s="19"/>
      <c r="P51" s="19"/>
      <c r="Q51" s="220"/>
      <c r="R51" s="220"/>
      <c r="S51" s="220"/>
      <c r="T51" s="220"/>
      <c r="U51" s="220"/>
      <c r="V51" s="24"/>
      <c r="W51" s="19"/>
      <c r="X51" s="19"/>
      <c r="Y51" s="19"/>
      <c r="Z51" s="19"/>
    </row>
    <row r="52" spans="2:26" ht="15" customHeight="1" x14ac:dyDescent="0.25">
      <c r="B52" s="221"/>
      <c r="C52" s="221"/>
      <c r="D52" s="221"/>
      <c r="E52" s="221"/>
      <c r="F52" s="221"/>
      <c r="G52" s="221"/>
      <c r="H52" s="221"/>
      <c r="I52" s="221"/>
      <c r="J52" s="221"/>
      <c r="K52" s="221"/>
      <c r="L52" s="221"/>
      <c r="M52" s="221"/>
      <c r="N52" s="221"/>
      <c r="O52" s="19"/>
      <c r="P52" s="19"/>
      <c r="Q52" s="220"/>
      <c r="R52" s="220"/>
      <c r="S52" s="220"/>
      <c r="T52" s="220"/>
      <c r="U52" s="220"/>
      <c r="V52" s="24"/>
      <c r="W52" s="19"/>
      <c r="X52" s="19"/>
      <c r="Y52" s="19"/>
      <c r="Z52" s="19"/>
    </row>
    <row r="53" spans="2:26" ht="15" customHeight="1" x14ac:dyDescent="0.25">
      <c r="B53" s="270">
        <v>1</v>
      </c>
      <c r="C53" s="231" t="s">
        <v>25</v>
      </c>
      <c r="D53" s="232"/>
      <c r="E53" s="232"/>
      <c r="F53" s="232"/>
      <c r="G53" s="232"/>
      <c r="H53" s="232"/>
      <c r="I53" s="232"/>
      <c r="J53" s="232"/>
      <c r="K53" s="232"/>
      <c r="L53" s="232"/>
      <c r="M53" s="232"/>
      <c r="N53" s="233"/>
      <c r="O53" s="19"/>
      <c r="P53" s="19"/>
      <c r="Q53" s="39"/>
      <c r="R53" s="39"/>
      <c r="S53" s="39"/>
      <c r="T53" s="39"/>
      <c r="U53" s="39"/>
      <c r="V53" s="24"/>
      <c r="W53" s="19"/>
      <c r="X53" s="19"/>
      <c r="Y53" s="19"/>
      <c r="Z53" s="19"/>
    </row>
    <row r="54" spans="2:26" x14ac:dyDescent="0.25">
      <c r="B54" s="270"/>
      <c r="C54" s="231" t="s">
        <v>26</v>
      </c>
      <c r="D54" s="232"/>
      <c r="E54" s="232"/>
      <c r="F54" s="232"/>
      <c r="G54" s="232"/>
      <c r="H54" s="232"/>
      <c r="I54" s="232"/>
      <c r="J54" s="232"/>
      <c r="K54" s="272"/>
      <c r="L54" s="272"/>
      <c r="M54" s="272"/>
      <c r="N54" s="273"/>
      <c r="Q54" s="32"/>
      <c r="R54" s="32"/>
      <c r="S54" s="56" t="b">
        <v>0</v>
      </c>
      <c r="T54" s="32"/>
      <c r="U54" s="32"/>
      <c r="V54" s="14">
        <f t="shared" ref="V54:V57" si="3">IF(S54,0,1)</f>
        <v>1</v>
      </c>
    </row>
    <row r="55" spans="2:26" x14ac:dyDescent="0.25">
      <c r="B55" s="271">
        <v>2</v>
      </c>
      <c r="C55" s="229" t="s">
        <v>27</v>
      </c>
      <c r="D55" s="229"/>
      <c r="E55" s="229"/>
      <c r="F55" s="229"/>
      <c r="G55" s="229"/>
      <c r="H55" s="229"/>
      <c r="I55" s="229"/>
      <c r="J55" s="229"/>
      <c r="K55" s="229"/>
      <c r="L55" s="229"/>
      <c r="M55" s="229"/>
      <c r="N55" s="230"/>
      <c r="Q55" s="32"/>
      <c r="R55" s="32"/>
      <c r="S55" s="56" t="b">
        <v>0</v>
      </c>
      <c r="T55" s="32"/>
      <c r="U55" s="32"/>
      <c r="V55" s="14">
        <f t="shared" si="3"/>
        <v>1</v>
      </c>
    </row>
    <row r="56" spans="2:26" x14ac:dyDescent="0.25">
      <c r="B56" s="271"/>
      <c r="C56" s="231" t="s">
        <v>26</v>
      </c>
      <c r="D56" s="232"/>
      <c r="E56" s="232"/>
      <c r="F56" s="232"/>
      <c r="G56" s="232"/>
      <c r="H56" s="232"/>
      <c r="I56" s="232"/>
      <c r="J56" s="232"/>
      <c r="K56" s="232"/>
      <c r="L56" s="232"/>
      <c r="M56" s="232"/>
      <c r="N56" s="233"/>
      <c r="Q56" s="32"/>
      <c r="R56" s="32"/>
      <c r="S56" s="56" t="b">
        <v>0</v>
      </c>
      <c r="T56" s="32"/>
      <c r="U56" s="32"/>
      <c r="V56" s="14">
        <f t="shared" si="3"/>
        <v>1</v>
      </c>
    </row>
    <row r="57" spans="2:26" x14ac:dyDescent="0.25">
      <c r="B57" s="108">
        <v>3</v>
      </c>
      <c r="C57" s="229" t="s">
        <v>28</v>
      </c>
      <c r="D57" s="229"/>
      <c r="E57" s="229"/>
      <c r="F57" s="229"/>
      <c r="G57" s="229"/>
      <c r="H57" s="229"/>
      <c r="I57" s="229"/>
      <c r="J57" s="229"/>
      <c r="K57" s="229"/>
      <c r="L57" s="229"/>
      <c r="M57" s="229"/>
      <c r="N57" s="230"/>
      <c r="Q57" s="32"/>
      <c r="R57" s="32"/>
      <c r="S57" s="56" t="b">
        <v>0</v>
      </c>
      <c r="T57" s="32"/>
      <c r="U57" s="32"/>
      <c r="V57" s="14">
        <f t="shared" si="3"/>
        <v>1</v>
      </c>
    </row>
    <row r="58" spans="2:26" x14ac:dyDescent="0.25">
      <c r="B58" s="108">
        <v>4</v>
      </c>
      <c r="C58" s="229" t="s">
        <v>258</v>
      </c>
      <c r="D58" s="229"/>
      <c r="E58" s="229"/>
      <c r="F58" s="229"/>
      <c r="G58" s="229"/>
      <c r="H58" s="229"/>
      <c r="I58" s="229"/>
      <c r="J58" s="229"/>
      <c r="K58" s="229"/>
      <c r="L58" s="229"/>
      <c r="M58" s="229"/>
      <c r="N58" s="230"/>
      <c r="Q58" s="32"/>
      <c r="R58" s="32"/>
      <c r="S58" s="56" t="b">
        <v>0</v>
      </c>
      <c r="T58" s="32"/>
      <c r="U58" s="32"/>
    </row>
    <row r="59" spans="2:26" x14ac:dyDescent="0.25">
      <c r="B59" s="108">
        <v>5</v>
      </c>
      <c r="C59" s="229" t="s">
        <v>235</v>
      </c>
      <c r="D59" s="229"/>
      <c r="E59" s="229"/>
      <c r="F59" s="229"/>
      <c r="G59" s="229"/>
      <c r="H59" s="229"/>
      <c r="I59" s="229"/>
      <c r="J59" s="229"/>
      <c r="K59" s="229"/>
      <c r="L59" s="229"/>
      <c r="M59" s="229"/>
      <c r="N59" s="230"/>
      <c r="Q59" s="32"/>
      <c r="R59" s="32"/>
      <c r="S59" s="56" t="b">
        <v>0</v>
      </c>
      <c r="T59" s="32"/>
      <c r="U59" s="32"/>
    </row>
    <row r="60" spans="2:26" x14ac:dyDescent="0.25">
      <c r="B60" s="55">
        <v>6</v>
      </c>
      <c r="C60" s="229" t="s">
        <v>236</v>
      </c>
      <c r="D60" s="229"/>
      <c r="E60" s="229"/>
      <c r="F60" s="229"/>
      <c r="G60" s="229"/>
      <c r="H60" s="229"/>
      <c r="I60" s="229"/>
      <c r="J60" s="229"/>
      <c r="K60" s="229"/>
      <c r="L60" s="229"/>
      <c r="M60" s="229"/>
      <c r="N60" s="230"/>
      <c r="Q60" s="32"/>
      <c r="R60" s="32"/>
      <c r="S60" s="56" t="b">
        <v>0</v>
      </c>
      <c r="T60" s="32"/>
      <c r="U60" s="32"/>
      <c r="V60" s="14">
        <f>IF(S60,0,1)</f>
        <v>1</v>
      </c>
    </row>
    <row r="61" spans="2:26" x14ac:dyDescent="0.25">
      <c r="B61" s="55">
        <v>7</v>
      </c>
      <c r="C61" s="226" t="s">
        <v>257</v>
      </c>
      <c r="D61" s="226"/>
      <c r="E61" s="226"/>
      <c r="F61" s="226"/>
      <c r="G61" s="226"/>
      <c r="H61" s="226"/>
      <c r="I61" s="226"/>
      <c r="J61" s="226"/>
      <c r="K61" s="226"/>
      <c r="L61" s="226"/>
      <c r="M61" s="226"/>
      <c r="N61" s="227"/>
      <c r="Q61" s="32"/>
      <c r="R61" s="32"/>
      <c r="S61" s="56" t="b">
        <v>0</v>
      </c>
      <c r="T61" s="32"/>
      <c r="U61" s="32"/>
    </row>
    <row r="62" spans="2:26" ht="15" customHeight="1" x14ac:dyDescent="0.25">
      <c r="B62" s="55">
        <v>8</v>
      </c>
      <c r="C62" s="229" t="s">
        <v>237</v>
      </c>
      <c r="D62" s="234"/>
      <c r="E62" s="234"/>
      <c r="F62" s="234"/>
      <c r="G62" s="234"/>
      <c r="H62" s="234"/>
      <c r="I62" s="234"/>
      <c r="J62" s="234"/>
      <c r="K62" s="234"/>
      <c r="L62" s="234"/>
      <c r="M62" s="234"/>
      <c r="N62" s="235"/>
      <c r="Q62" s="32"/>
      <c r="R62" s="32"/>
      <c r="S62" s="56" t="b">
        <v>0</v>
      </c>
      <c r="T62" s="32"/>
      <c r="U62" s="32"/>
    </row>
    <row r="63" spans="2:26" ht="29.25" customHeight="1" x14ac:dyDescent="0.25">
      <c r="B63" s="55">
        <v>9</v>
      </c>
      <c r="C63" s="226" t="s">
        <v>249</v>
      </c>
      <c r="D63" s="226"/>
      <c r="E63" s="226"/>
      <c r="F63" s="226"/>
      <c r="G63" s="226"/>
      <c r="H63" s="226"/>
      <c r="I63" s="226"/>
      <c r="J63" s="226"/>
      <c r="K63" s="226"/>
      <c r="L63" s="226"/>
      <c r="M63" s="226"/>
      <c r="N63" s="227"/>
      <c r="Q63" s="32"/>
      <c r="R63" s="32"/>
      <c r="S63" s="58" t="b">
        <v>0</v>
      </c>
      <c r="T63" s="32"/>
      <c r="U63" s="32"/>
      <c r="V63" s="14">
        <f>IF(S63,0,1)</f>
        <v>1</v>
      </c>
    </row>
    <row r="65" spans="2:26" ht="15" customHeight="1" x14ac:dyDescent="0.25">
      <c r="B65" s="221" t="s">
        <v>29</v>
      </c>
      <c r="C65" s="221"/>
      <c r="D65" s="221"/>
      <c r="E65" s="221"/>
      <c r="F65" s="221"/>
      <c r="G65" s="221"/>
      <c r="H65" s="221"/>
      <c r="I65" s="221"/>
      <c r="J65" s="221"/>
      <c r="K65" s="221"/>
      <c r="L65" s="221"/>
      <c r="M65" s="221"/>
      <c r="N65" s="221"/>
      <c r="O65" s="19"/>
      <c r="P65" s="19"/>
      <c r="Q65" s="220" t="s">
        <v>30</v>
      </c>
      <c r="R65" s="220"/>
      <c r="S65" s="220"/>
      <c r="T65" s="220"/>
      <c r="U65" s="220"/>
      <c r="V65" s="24"/>
      <c r="W65" s="19"/>
      <c r="X65" s="19"/>
      <c r="Y65" s="19"/>
      <c r="Z65" s="19"/>
    </row>
    <row r="66" spans="2:26" ht="15" customHeight="1" x14ac:dyDescent="0.25">
      <c r="B66" s="221"/>
      <c r="C66" s="221"/>
      <c r="D66" s="221"/>
      <c r="E66" s="221"/>
      <c r="F66" s="221"/>
      <c r="G66" s="221"/>
      <c r="H66" s="221"/>
      <c r="I66" s="221"/>
      <c r="J66" s="221"/>
      <c r="K66" s="221"/>
      <c r="L66" s="221"/>
      <c r="M66" s="221"/>
      <c r="N66" s="221"/>
      <c r="O66" s="19"/>
      <c r="P66" s="19"/>
      <c r="Q66" s="220"/>
      <c r="R66" s="220"/>
      <c r="S66" s="220"/>
      <c r="T66" s="220"/>
      <c r="U66" s="220"/>
      <c r="V66" s="24"/>
      <c r="W66" s="19"/>
      <c r="X66" s="19"/>
      <c r="Y66" s="19"/>
      <c r="Z66" s="19"/>
    </row>
    <row r="67" spans="2:26" ht="15" customHeight="1" x14ac:dyDescent="0.25">
      <c r="B67" s="221"/>
      <c r="C67" s="221"/>
      <c r="D67" s="221"/>
      <c r="E67" s="221"/>
      <c r="F67" s="221"/>
      <c r="G67" s="221"/>
      <c r="H67" s="221"/>
      <c r="I67" s="221"/>
      <c r="J67" s="221"/>
      <c r="K67" s="221"/>
      <c r="L67" s="221"/>
      <c r="M67" s="221"/>
      <c r="N67" s="221"/>
      <c r="O67" s="19"/>
      <c r="P67" s="19"/>
      <c r="Q67" s="220"/>
      <c r="R67" s="220"/>
      <c r="S67" s="220"/>
      <c r="T67" s="220"/>
      <c r="U67" s="220"/>
      <c r="V67" s="24"/>
      <c r="W67" s="19"/>
      <c r="X67" s="19"/>
      <c r="Y67" s="19"/>
      <c r="Z67" s="19"/>
    </row>
    <row r="68" spans="2:26" x14ac:dyDescent="0.25">
      <c r="B68" s="55">
        <v>1</v>
      </c>
      <c r="C68" s="229" t="s">
        <v>31</v>
      </c>
      <c r="D68" s="229"/>
      <c r="E68" s="229"/>
      <c r="F68" s="229"/>
      <c r="G68" s="229"/>
      <c r="H68" s="229"/>
      <c r="I68" s="229"/>
      <c r="J68" s="229"/>
      <c r="K68" s="229"/>
      <c r="L68" s="229"/>
      <c r="M68" s="229"/>
      <c r="N68" s="230"/>
      <c r="Q68" s="32"/>
      <c r="R68" s="32"/>
      <c r="S68" s="56" t="b">
        <v>0</v>
      </c>
      <c r="T68" s="32"/>
      <c r="U68" s="32"/>
      <c r="V68" s="14">
        <f>IF(S68,0,1)</f>
        <v>1</v>
      </c>
    </row>
    <row r="69" spans="2:26" x14ac:dyDescent="0.25">
      <c r="B69" s="55">
        <v>2</v>
      </c>
      <c r="C69" s="229" t="s">
        <v>32</v>
      </c>
      <c r="D69" s="229"/>
      <c r="E69" s="229"/>
      <c r="F69" s="229"/>
      <c r="G69" s="229"/>
      <c r="H69" s="229"/>
      <c r="I69" s="229"/>
      <c r="J69" s="229"/>
      <c r="K69" s="229"/>
      <c r="L69" s="229"/>
      <c r="M69" s="229"/>
      <c r="N69" s="230"/>
      <c r="Q69" s="32"/>
      <c r="R69" s="32"/>
      <c r="S69" s="56" t="b">
        <v>0</v>
      </c>
      <c r="T69" s="32"/>
      <c r="U69" s="32"/>
      <c r="V69" s="14">
        <f>IF(S69,0,1)</f>
        <v>1</v>
      </c>
    </row>
    <row r="70" spans="2:26" x14ac:dyDescent="0.25">
      <c r="B70" s="55">
        <v>3</v>
      </c>
      <c r="C70" s="229" t="s">
        <v>33</v>
      </c>
      <c r="D70" s="229"/>
      <c r="E70" s="229"/>
      <c r="F70" s="229"/>
      <c r="G70" s="229"/>
      <c r="H70" s="229"/>
      <c r="I70" s="229"/>
      <c r="J70" s="229"/>
      <c r="K70" s="229"/>
      <c r="L70" s="229"/>
      <c r="M70" s="229"/>
      <c r="N70" s="230"/>
      <c r="Q70" s="32"/>
      <c r="R70" s="32"/>
      <c r="S70" s="56" t="b">
        <v>0</v>
      </c>
      <c r="T70" s="32"/>
      <c r="U70" s="32"/>
      <c r="V70" s="14">
        <f>IF(S70,0,1)</f>
        <v>1</v>
      </c>
    </row>
    <row r="71" spans="2:26" x14ac:dyDescent="0.25">
      <c r="B71" s="55">
        <v>4</v>
      </c>
      <c r="C71" s="229" t="s">
        <v>34</v>
      </c>
      <c r="D71" s="229"/>
      <c r="E71" s="229"/>
      <c r="F71" s="229"/>
      <c r="G71" s="229"/>
      <c r="H71" s="229"/>
      <c r="I71" s="229"/>
      <c r="J71" s="229"/>
      <c r="K71" s="229"/>
      <c r="L71" s="229"/>
      <c r="M71" s="229"/>
      <c r="N71" s="230"/>
      <c r="Q71" s="32"/>
      <c r="R71" s="32"/>
      <c r="S71" s="56" t="b">
        <v>0</v>
      </c>
      <c r="T71" s="32"/>
      <c r="U71" s="32"/>
      <c r="V71" s="14">
        <f>IF(S71,0,1)</f>
        <v>1</v>
      </c>
    </row>
    <row r="73" spans="2:26" ht="15" customHeight="1" x14ac:dyDescent="0.25">
      <c r="B73" s="259" t="s">
        <v>35</v>
      </c>
      <c r="C73" s="259"/>
      <c r="D73" s="259"/>
      <c r="E73" s="259"/>
      <c r="F73" s="259"/>
      <c r="G73" s="259"/>
      <c r="H73" s="259"/>
      <c r="I73" s="259"/>
      <c r="J73" s="259"/>
      <c r="K73" s="259"/>
      <c r="L73" s="259"/>
      <c r="M73" s="259"/>
      <c r="N73" s="259"/>
      <c r="O73" s="21"/>
      <c r="P73" s="21"/>
      <c r="Q73" s="220" t="s">
        <v>36</v>
      </c>
      <c r="R73" s="220"/>
      <c r="S73" s="220"/>
      <c r="T73" s="220"/>
      <c r="U73" s="220"/>
      <c r="V73" s="26"/>
      <c r="W73" s="21"/>
      <c r="X73" s="21"/>
      <c r="Y73" s="21"/>
      <c r="Z73" s="21"/>
    </row>
    <row r="74" spans="2:26" ht="15" customHeight="1" x14ac:dyDescent="0.25">
      <c r="B74" s="259"/>
      <c r="C74" s="259"/>
      <c r="D74" s="259"/>
      <c r="E74" s="259"/>
      <c r="F74" s="259"/>
      <c r="G74" s="259"/>
      <c r="H74" s="259"/>
      <c r="I74" s="259"/>
      <c r="J74" s="259"/>
      <c r="K74" s="259"/>
      <c r="L74" s="259"/>
      <c r="M74" s="259"/>
      <c r="N74" s="259"/>
      <c r="O74" s="21"/>
      <c r="P74" s="21"/>
      <c r="Q74" s="220"/>
      <c r="R74" s="220"/>
      <c r="S74" s="220"/>
      <c r="T74" s="220"/>
      <c r="U74" s="220"/>
      <c r="V74" s="26"/>
      <c r="W74" s="21"/>
      <c r="X74" s="21"/>
      <c r="Y74" s="21"/>
      <c r="Z74" s="21"/>
    </row>
    <row r="75" spans="2:26" ht="15" customHeight="1" x14ac:dyDescent="0.25">
      <c r="B75" s="259"/>
      <c r="C75" s="259"/>
      <c r="D75" s="259"/>
      <c r="E75" s="259"/>
      <c r="F75" s="259"/>
      <c r="G75" s="259"/>
      <c r="H75" s="259"/>
      <c r="I75" s="259"/>
      <c r="J75" s="259"/>
      <c r="K75" s="259"/>
      <c r="L75" s="259"/>
      <c r="M75" s="259"/>
      <c r="N75" s="259"/>
      <c r="O75" s="21"/>
      <c r="P75" s="21"/>
      <c r="Q75" s="220"/>
      <c r="R75" s="220"/>
      <c r="S75" s="220"/>
      <c r="T75" s="220"/>
      <c r="U75" s="220"/>
      <c r="V75" s="26"/>
      <c r="W75" s="21"/>
      <c r="X75" s="21"/>
      <c r="Y75" s="21"/>
      <c r="Z75" s="21"/>
    </row>
    <row r="76" spans="2:26" ht="15" customHeight="1" x14ac:dyDescent="0.25">
      <c r="B76" s="57">
        <v>1</v>
      </c>
      <c r="C76" s="228" t="s">
        <v>238</v>
      </c>
      <c r="D76" s="228"/>
      <c r="E76" s="228"/>
      <c r="F76" s="228"/>
      <c r="G76" s="228"/>
      <c r="H76" s="228"/>
      <c r="I76" s="228"/>
      <c r="J76" s="228"/>
      <c r="K76" s="228"/>
      <c r="L76" s="228"/>
      <c r="M76" s="228"/>
      <c r="N76" s="228"/>
      <c r="Q76" s="32"/>
      <c r="R76" s="32"/>
      <c r="S76" s="58" t="b">
        <v>0</v>
      </c>
      <c r="T76" s="32"/>
      <c r="U76" s="32"/>
      <c r="V76" s="14">
        <f>IF(S76,0,1)</f>
        <v>1</v>
      </c>
    </row>
    <row r="77" spans="2:26" x14ac:dyDescent="0.25">
      <c r="B77" s="57">
        <v>2</v>
      </c>
      <c r="C77" s="228" t="s">
        <v>239</v>
      </c>
      <c r="D77" s="228"/>
      <c r="E77" s="228"/>
      <c r="F77" s="228"/>
      <c r="G77" s="228"/>
      <c r="H77" s="228"/>
      <c r="I77" s="228"/>
      <c r="J77" s="228"/>
      <c r="K77" s="228"/>
      <c r="L77" s="228"/>
      <c r="M77" s="228"/>
      <c r="N77" s="228"/>
      <c r="Q77" s="32"/>
      <c r="R77" s="32"/>
      <c r="S77" s="58" t="b">
        <v>0</v>
      </c>
      <c r="T77" s="32"/>
      <c r="U77" s="32"/>
      <c r="V77" s="14">
        <f>IF(S77,0,1)</f>
        <v>1</v>
      </c>
    </row>
    <row r="78" spans="2:26" ht="15" customHeight="1" x14ac:dyDescent="0.25">
      <c r="B78" s="57">
        <v>3</v>
      </c>
      <c r="C78" s="228" t="s">
        <v>240</v>
      </c>
      <c r="D78" s="228"/>
      <c r="E78" s="228"/>
      <c r="F78" s="228"/>
      <c r="G78" s="228"/>
      <c r="H78" s="228"/>
      <c r="I78" s="228"/>
      <c r="J78" s="228"/>
      <c r="K78" s="228"/>
      <c r="L78" s="228"/>
      <c r="M78" s="228"/>
      <c r="N78" s="228"/>
      <c r="Q78" s="32"/>
      <c r="R78" s="32"/>
      <c r="S78" s="51" t="b">
        <v>0</v>
      </c>
      <c r="T78" s="32"/>
      <c r="U78" s="32"/>
      <c r="V78" s="27">
        <f>IF(S78,0,1)</f>
        <v>1</v>
      </c>
    </row>
    <row r="79" spans="2:26" ht="29.25" customHeight="1" x14ac:dyDescent="0.25">
      <c r="B79" s="55">
        <v>4</v>
      </c>
      <c r="C79" s="226" t="s">
        <v>250</v>
      </c>
      <c r="D79" s="226"/>
      <c r="E79" s="226"/>
      <c r="F79" s="226"/>
      <c r="G79" s="226"/>
      <c r="H79" s="226"/>
      <c r="I79" s="226"/>
      <c r="J79" s="226"/>
      <c r="K79" s="226"/>
      <c r="L79" s="226"/>
      <c r="M79" s="226"/>
      <c r="N79" s="227"/>
      <c r="Q79" s="32"/>
      <c r="R79" s="32"/>
      <c r="S79" s="58" t="b">
        <v>0</v>
      </c>
      <c r="T79" s="32"/>
      <c r="U79" s="32"/>
      <c r="V79" s="14">
        <f>IF(S79,0,1)</f>
        <v>1</v>
      </c>
    </row>
    <row r="80" spans="2:26" x14ac:dyDescent="0.25">
      <c r="B80" s="57">
        <v>5</v>
      </c>
      <c r="C80" s="228" t="s">
        <v>251</v>
      </c>
      <c r="D80" s="228"/>
      <c r="E80" s="228"/>
      <c r="F80" s="228"/>
      <c r="G80" s="228"/>
      <c r="H80" s="228"/>
      <c r="I80" s="228"/>
      <c r="J80" s="228"/>
      <c r="K80" s="228"/>
      <c r="L80" s="228"/>
      <c r="M80" s="228"/>
      <c r="N80" s="228"/>
      <c r="Q80" s="32"/>
      <c r="R80" s="32"/>
      <c r="S80" s="58" t="b">
        <v>0</v>
      </c>
      <c r="T80" s="32"/>
      <c r="U80" s="32"/>
      <c r="V80" s="14">
        <f>IF(S80,0,1)</f>
        <v>1</v>
      </c>
    </row>
    <row r="82" spans="2:26" ht="15" customHeight="1" x14ac:dyDescent="0.25">
      <c r="B82" s="221" t="s">
        <v>37</v>
      </c>
      <c r="C82" s="221"/>
      <c r="D82" s="221"/>
      <c r="E82" s="221"/>
      <c r="F82" s="221"/>
      <c r="G82" s="221"/>
      <c r="H82" s="221"/>
      <c r="I82" s="221"/>
      <c r="J82" s="221"/>
      <c r="K82" s="221"/>
      <c r="L82" s="221"/>
      <c r="M82" s="221"/>
      <c r="N82" s="221"/>
      <c r="O82" s="19"/>
      <c r="P82" s="19"/>
      <c r="Q82" s="220" t="s">
        <v>38</v>
      </c>
      <c r="R82" s="220"/>
      <c r="S82" s="220"/>
      <c r="T82" s="220"/>
      <c r="U82" s="220"/>
      <c r="V82" s="24"/>
      <c r="W82" s="19"/>
      <c r="X82" s="19"/>
      <c r="Y82" s="19"/>
      <c r="Z82" s="19"/>
    </row>
    <row r="83" spans="2:26" ht="15" customHeight="1" x14ac:dyDescent="0.25">
      <c r="B83" s="221"/>
      <c r="C83" s="221"/>
      <c r="D83" s="221"/>
      <c r="E83" s="221"/>
      <c r="F83" s="221"/>
      <c r="G83" s="221"/>
      <c r="H83" s="221"/>
      <c r="I83" s="221"/>
      <c r="J83" s="221"/>
      <c r="K83" s="221"/>
      <c r="L83" s="221"/>
      <c r="M83" s="221"/>
      <c r="N83" s="221"/>
      <c r="O83" s="19"/>
      <c r="P83" s="19"/>
      <c r="Q83" s="220"/>
      <c r="R83" s="220"/>
      <c r="S83" s="220"/>
      <c r="T83" s="220"/>
      <c r="U83" s="220"/>
      <c r="V83" s="24"/>
      <c r="W83" s="19"/>
      <c r="X83" s="19"/>
      <c r="Y83" s="19"/>
      <c r="Z83" s="19"/>
    </row>
    <row r="84" spans="2:26" ht="15" customHeight="1" x14ac:dyDescent="0.25">
      <c r="B84" s="221"/>
      <c r="C84" s="221"/>
      <c r="D84" s="221"/>
      <c r="E84" s="221"/>
      <c r="F84" s="221"/>
      <c r="G84" s="221"/>
      <c r="H84" s="221"/>
      <c r="I84" s="221"/>
      <c r="J84" s="221"/>
      <c r="K84" s="221"/>
      <c r="L84" s="221"/>
      <c r="M84" s="221"/>
      <c r="N84" s="221"/>
      <c r="O84" s="19"/>
      <c r="P84" s="19"/>
      <c r="Q84" s="220"/>
      <c r="R84" s="220"/>
      <c r="S84" s="220"/>
      <c r="T84" s="220"/>
      <c r="U84" s="220"/>
      <c r="V84" s="24"/>
      <c r="W84" s="19"/>
      <c r="X84" s="19"/>
      <c r="Y84" s="19"/>
      <c r="Z84" s="19"/>
    </row>
    <row r="85" spans="2:26" ht="36.75" customHeight="1" x14ac:dyDescent="0.25">
      <c r="B85" s="73" t="b">
        <v>0</v>
      </c>
      <c r="C85" s="260" t="s">
        <v>39</v>
      </c>
      <c r="D85" s="260"/>
      <c r="E85" s="260"/>
      <c r="F85" s="260"/>
      <c r="G85" s="260"/>
      <c r="H85" s="260"/>
      <c r="I85" s="260"/>
      <c r="J85" s="260"/>
      <c r="K85" s="260"/>
      <c r="L85" s="260"/>
      <c r="M85" s="260"/>
      <c r="N85" s="261"/>
      <c r="O85" s="45">
        <f>IF(B85,0,1)</f>
        <v>1</v>
      </c>
      <c r="Q85" s="32"/>
      <c r="R85" s="53"/>
      <c r="S85" s="51" t="b">
        <v>0</v>
      </c>
      <c r="T85" s="54"/>
      <c r="U85" s="32"/>
      <c r="V85" s="14">
        <f>IF(S85,0,1)</f>
        <v>1</v>
      </c>
    </row>
    <row r="86" spans="2:26" ht="27.75" customHeight="1" x14ac:dyDescent="0.25">
      <c r="B86" s="73" t="b">
        <v>0</v>
      </c>
      <c r="C86" s="260" t="s">
        <v>40</v>
      </c>
      <c r="D86" s="260"/>
      <c r="E86" s="260"/>
      <c r="F86" s="260"/>
      <c r="G86" s="260"/>
      <c r="H86" s="260"/>
      <c r="I86" s="260"/>
      <c r="J86" s="260"/>
      <c r="K86" s="260"/>
      <c r="L86" s="260"/>
      <c r="M86" s="260"/>
      <c r="N86" s="261"/>
      <c r="O86" s="45">
        <f>IF(B86,0,1)</f>
        <v>1</v>
      </c>
      <c r="Q86" s="32"/>
      <c r="R86" s="32"/>
      <c r="S86" s="51" t="b">
        <v>0</v>
      </c>
      <c r="T86" s="52"/>
      <c r="U86" s="32"/>
      <c r="V86" s="14">
        <f>IF(S86,0,1)</f>
        <v>1</v>
      </c>
    </row>
    <row r="88" spans="2:26" ht="15" customHeight="1" x14ac:dyDescent="0.25">
      <c r="B88" s="221" t="s">
        <v>41</v>
      </c>
      <c r="C88" s="221"/>
      <c r="D88" s="221"/>
      <c r="E88" s="221"/>
      <c r="F88" s="221"/>
      <c r="G88" s="221"/>
      <c r="H88" s="221"/>
      <c r="I88" s="221"/>
      <c r="J88" s="221"/>
      <c r="K88" s="221"/>
      <c r="L88" s="221"/>
      <c r="M88" s="221"/>
      <c r="N88" s="221"/>
      <c r="O88" s="19"/>
      <c r="P88" s="19"/>
      <c r="Q88" s="220" t="s">
        <v>42</v>
      </c>
      <c r="R88" s="220"/>
      <c r="S88" s="220"/>
      <c r="T88" s="220"/>
      <c r="U88" s="220"/>
    </row>
    <row r="89" spans="2:26" ht="15" customHeight="1" x14ac:dyDescent="0.25">
      <c r="B89" s="221"/>
      <c r="C89" s="221"/>
      <c r="D89" s="221"/>
      <c r="E89" s="221"/>
      <c r="F89" s="221"/>
      <c r="G89" s="221"/>
      <c r="H89" s="221"/>
      <c r="I89" s="221"/>
      <c r="J89" s="221"/>
      <c r="K89" s="221"/>
      <c r="L89" s="221"/>
      <c r="M89" s="221"/>
      <c r="N89" s="221"/>
      <c r="O89" s="19"/>
      <c r="P89" s="19"/>
      <c r="Q89" s="220"/>
      <c r="R89" s="220"/>
      <c r="S89" s="220"/>
      <c r="T89" s="220"/>
      <c r="U89" s="220"/>
      <c r="V89" s="24"/>
      <c r="W89" s="19"/>
      <c r="X89" s="19"/>
      <c r="Y89" s="19"/>
      <c r="Z89" s="19"/>
    </row>
    <row r="90" spans="2:26" ht="15" customHeight="1" x14ac:dyDescent="0.25">
      <c r="B90" s="221"/>
      <c r="C90" s="221"/>
      <c r="D90" s="221"/>
      <c r="E90" s="221"/>
      <c r="F90" s="221"/>
      <c r="G90" s="221"/>
      <c r="H90" s="221"/>
      <c r="I90" s="221"/>
      <c r="J90" s="221"/>
      <c r="K90" s="221"/>
      <c r="L90" s="221"/>
      <c r="M90" s="221"/>
      <c r="N90" s="221"/>
      <c r="O90" s="19"/>
      <c r="P90" s="19"/>
      <c r="Q90" s="220"/>
      <c r="R90" s="220"/>
      <c r="S90" s="220"/>
      <c r="T90" s="220"/>
      <c r="U90" s="220"/>
      <c r="V90" s="24"/>
      <c r="W90" s="19"/>
      <c r="X90" s="19"/>
      <c r="Y90" s="19"/>
      <c r="Z90" s="19"/>
    </row>
    <row r="91" spans="2:26" ht="15" customHeight="1" x14ac:dyDescent="0.25">
      <c r="B91" s="223"/>
      <c r="C91" s="223"/>
      <c r="D91" s="223"/>
      <c r="E91" s="223"/>
      <c r="F91" s="223"/>
      <c r="G91" s="223"/>
      <c r="H91" s="223"/>
      <c r="I91" s="223"/>
      <c r="J91" s="223"/>
      <c r="K91" s="223"/>
      <c r="L91" s="223"/>
      <c r="M91" s="223"/>
      <c r="N91" s="223"/>
      <c r="Q91" s="32"/>
      <c r="R91" s="32"/>
      <c r="S91" s="247" t="b">
        <v>0</v>
      </c>
      <c r="T91" s="32"/>
      <c r="U91" s="32"/>
      <c r="V91" s="236">
        <f>IF(S91,0,1)</f>
        <v>1</v>
      </c>
    </row>
    <row r="92" spans="2:26" x14ac:dyDescent="0.25">
      <c r="B92" s="223"/>
      <c r="C92" s="223"/>
      <c r="D92" s="223"/>
      <c r="E92" s="223"/>
      <c r="F92" s="223"/>
      <c r="G92" s="223"/>
      <c r="H92" s="223"/>
      <c r="I92" s="223"/>
      <c r="J92" s="223"/>
      <c r="K92" s="223"/>
      <c r="L92" s="223"/>
      <c r="M92" s="223"/>
      <c r="N92" s="223"/>
      <c r="Q92" s="32"/>
      <c r="R92" s="32"/>
      <c r="S92" s="248"/>
      <c r="T92" s="32"/>
      <c r="U92" s="32"/>
      <c r="V92" s="236"/>
    </row>
    <row r="93" spans="2:26" x14ac:dyDescent="0.25">
      <c r="B93" s="223"/>
      <c r="C93" s="223"/>
      <c r="D93" s="223"/>
      <c r="E93" s="223"/>
      <c r="F93" s="223"/>
      <c r="G93" s="223"/>
      <c r="H93" s="223"/>
      <c r="I93" s="223"/>
      <c r="J93" s="223"/>
      <c r="K93" s="223"/>
      <c r="L93" s="223"/>
      <c r="M93" s="223"/>
      <c r="N93" s="223"/>
      <c r="Q93" s="32"/>
      <c r="R93" s="32"/>
      <c r="S93" s="248"/>
      <c r="T93" s="32"/>
      <c r="U93" s="32"/>
      <c r="V93" s="236"/>
    </row>
    <row r="94" spans="2:26" x14ac:dyDescent="0.25">
      <c r="B94" s="223"/>
      <c r="C94" s="223"/>
      <c r="D94" s="223"/>
      <c r="E94" s="223"/>
      <c r="F94" s="223"/>
      <c r="G94" s="223"/>
      <c r="H94" s="223"/>
      <c r="I94" s="223"/>
      <c r="J94" s="223"/>
      <c r="K94" s="223"/>
      <c r="L94" s="223"/>
      <c r="M94" s="223"/>
      <c r="N94" s="223"/>
      <c r="Q94" s="32"/>
      <c r="R94" s="32"/>
      <c r="S94" s="248"/>
      <c r="T94" s="32"/>
      <c r="U94" s="32"/>
      <c r="V94" s="236"/>
    </row>
    <row r="95" spans="2:26" x14ac:dyDescent="0.25">
      <c r="B95" s="223"/>
      <c r="C95" s="223"/>
      <c r="D95" s="223"/>
      <c r="E95" s="223"/>
      <c r="F95" s="223"/>
      <c r="G95" s="223"/>
      <c r="H95" s="223"/>
      <c r="I95" s="223"/>
      <c r="J95" s="223"/>
      <c r="K95" s="223"/>
      <c r="L95" s="223"/>
      <c r="M95" s="223"/>
      <c r="N95" s="223"/>
      <c r="Q95" s="32"/>
      <c r="R95" s="32"/>
      <c r="S95" s="249"/>
      <c r="T95" s="32"/>
      <c r="U95" s="32"/>
      <c r="V95" s="236"/>
    </row>
    <row r="96" spans="2:26" x14ac:dyDescent="0.25">
      <c r="P96" s="20"/>
      <c r="Q96" s="20"/>
      <c r="R96" s="20"/>
      <c r="S96" s="20"/>
      <c r="T96" s="20"/>
      <c r="U96" s="20"/>
      <c r="V96" s="25"/>
    </row>
    <row r="97" spans="2:26" x14ac:dyDescent="0.25">
      <c r="B97" s="221" t="s">
        <v>43</v>
      </c>
      <c r="C97" s="221"/>
      <c r="D97" s="221"/>
      <c r="E97" s="221"/>
      <c r="F97" s="221"/>
      <c r="G97" s="221"/>
      <c r="H97" s="221"/>
      <c r="I97" s="221"/>
      <c r="J97" s="221"/>
      <c r="K97" s="221"/>
      <c r="L97" s="221"/>
      <c r="M97" s="221"/>
      <c r="N97" s="221"/>
      <c r="P97" s="20"/>
      <c r="Q97" s="220" t="s">
        <v>44</v>
      </c>
      <c r="R97" s="220"/>
      <c r="S97" s="220"/>
      <c r="T97" s="220"/>
      <c r="U97" s="220"/>
      <c r="V97" s="25"/>
    </row>
    <row r="98" spans="2:26" x14ac:dyDescent="0.25">
      <c r="B98" s="221"/>
      <c r="C98" s="221"/>
      <c r="D98" s="221"/>
      <c r="E98" s="221"/>
      <c r="F98" s="221"/>
      <c r="G98" s="221"/>
      <c r="H98" s="221"/>
      <c r="I98" s="221"/>
      <c r="J98" s="221"/>
      <c r="K98" s="221"/>
      <c r="L98" s="221"/>
      <c r="M98" s="221"/>
      <c r="N98" s="221"/>
      <c r="P98" s="20"/>
      <c r="Q98" s="220"/>
      <c r="R98" s="220"/>
      <c r="S98" s="220"/>
      <c r="T98" s="220"/>
      <c r="U98" s="220"/>
      <c r="V98" s="25"/>
    </row>
    <row r="99" spans="2:26" x14ac:dyDescent="0.25">
      <c r="B99" s="283"/>
      <c r="C99" s="283"/>
      <c r="D99" s="283"/>
      <c r="E99" s="283"/>
      <c r="F99" s="283"/>
      <c r="G99" s="283"/>
      <c r="H99" s="283"/>
      <c r="I99" s="283"/>
      <c r="J99" s="221"/>
      <c r="K99" s="221"/>
      <c r="L99" s="221"/>
      <c r="M99" s="221"/>
      <c r="N99" s="221"/>
      <c r="P99" s="20"/>
      <c r="Q99" s="220"/>
      <c r="R99" s="220"/>
      <c r="S99" s="220"/>
      <c r="T99" s="220"/>
      <c r="U99" s="220"/>
      <c r="V99" s="25"/>
    </row>
    <row r="100" spans="2:26" x14ac:dyDescent="0.25">
      <c r="B100" s="48" t="s">
        <v>45</v>
      </c>
      <c r="C100" s="49"/>
      <c r="D100" s="49"/>
      <c r="E100" s="49"/>
      <c r="F100" s="49"/>
      <c r="G100" s="49"/>
      <c r="H100" s="49"/>
      <c r="I100" s="49"/>
      <c r="J100" s="287" t="s">
        <v>46</v>
      </c>
      <c r="K100" s="287"/>
      <c r="L100" s="287" t="s">
        <v>47</v>
      </c>
      <c r="M100" s="287"/>
      <c r="N100" s="287"/>
      <c r="O100" s="45">
        <f>IF(COUNTIF(O101:O103,0)=0,1,"")</f>
        <v>1</v>
      </c>
      <c r="P100" s="20"/>
      <c r="Q100" s="32"/>
      <c r="R100" s="32"/>
      <c r="S100" s="274" t="b">
        <v>0</v>
      </c>
      <c r="T100" s="32"/>
      <c r="U100" s="32"/>
      <c r="V100" s="236">
        <f>IF(S100,0,1)</f>
        <v>1</v>
      </c>
    </row>
    <row r="101" spans="2:26" x14ac:dyDescent="0.25">
      <c r="B101" s="284"/>
      <c r="C101" s="241"/>
      <c r="D101" s="241"/>
      <c r="E101" s="241"/>
      <c r="F101" s="241"/>
      <c r="G101" s="241"/>
      <c r="H101" s="241"/>
      <c r="I101" s="241"/>
      <c r="J101" s="289"/>
      <c r="K101" s="289"/>
      <c r="L101" s="288"/>
      <c r="M101" s="288"/>
      <c r="N101" s="288"/>
      <c r="O101" s="45" t="str">
        <f>IF(SUM(LEN(ID_nome_1),LEN(ID_nif_1),LEN(ID_qualidade_1))=0,"",IF(OR(ISBLANK(ID_nome_1),ISBLANK(ID_nif_1),ISBLANK(ID_qualidade_1)),1,0))</f>
        <v/>
      </c>
      <c r="Q101" s="32"/>
      <c r="R101" s="32"/>
      <c r="S101" s="275"/>
      <c r="T101" s="32"/>
      <c r="U101" s="32"/>
      <c r="V101" s="236"/>
      <c r="X101" s="50" t="str">
        <f>IF(SUM(LEN(ID_nome_1),LEN(ID_nif_1),LEN(ID_qualidade_1))=0,"",IF(ID_valid_1=1, "Atenção! Não será considerado na declaração!",""))</f>
        <v/>
      </c>
    </row>
    <row r="102" spans="2:26" x14ac:dyDescent="0.25">
      <c r="B102" s="285"/>
      <c r="C102" s="286"/>
      <c r="D102" s="286"/>
      <c r="E102" s="286"/>
      <c r="F102" s="286"/>
      <c r="G102" s="286"/>
      <c r="H102" s="286"/>
      <c r="I102" s="286"/>
      <c r="J102" s="289"/>
      <c r="K102" s="289"/>
      <c r="L102" s="288"/>
      <c r="M102" s="288"/>
      <c r="N102" s="288"/>
      <c r="O102" s="45" t="str">
        <f>IF(SUM(LEN(ID_nome_2),LEN(ID_nif_2),LEN(ID_qualidade_2))=0,"",IF(OR(ISBLANK(ID_nome_2),ISBLANK(ID_nif_2),ISBLANK(ID_qualidade_2)),1,0))</f>
        <v/>
      </c>
      <c r="Q102" s="32"/>
      <c r="R102" s="32"/>
      <c r="S102" s="275"/>
      <c r="T102" s="32"/>
      <c r="U102" s="32"/>
      <c r="V102" s="236"/>
      <c r="X102" s="50" t="str">
        <f>IF(SUM(LEN(ID_nome_2),LEN(ID_nif_2),LEN(ID_qualidade_2))=0,"",IF(ID_valid_2=1, "Atenção! Não será considerado na declaração!",""))</f>
        <v/>
      </c>
    </row>
    <row r="103" spans="2:26" x14ac:dyDescent="0.25">
      <c r="B103" s="284"/>
      <c r="C103" s="241"/>
      <c r="D103" s="241"/>
      <c r="E103" s="241"/>
      <c r="F103" s="241"/>
      <c r="G103" s="241"/>
      <c r="H103" s="241"/>
      <c r="I103" s="241"/>
      <c r="J103" s="289"/>
      <c r="K103" s="289"/>
      <c r="L103" s="288"/>
      <c r="M103" s="288"/>
      <c r="N103" s="288"/>
      <c r="O103" s="45" t="str">
        <f>IF(SUM(LEN(ID_nome_3),LEN(ID_nif_3),LEN(ID_qualidade_3))=0,"",IF(OR(ISBLANK(ID_nome_3),ISBLANK(ID_nif_3),ISBLANK(ID_qualidade_3)),1,0))</f>
        <v/>
      </c>
      <c r="Q103" s="32"/>
      <c r="R103" s="32"/>
      <c r="S103" s="275"/>
      <c r="T103" s="32"/>
      <c r="U103" s="32"/>
      <c r="V103" s="236"/>
      <c r="X103" s="50" t="str">
        <f>IF(SUM(LEN(ID_nome_3),LEN(ID_nif_3),LEN(ID_qualidade_3))=0,"",IF(ID_valid_3=1, "Atenção! Não será considerado na declaração!",""))</f>
        <v/>
      </c>
    </row>
    <row r="104" spans="2:26" x14ac:dyDescent="0.25">
      <c r="P104" s="20"/>
      <c r="Q104" s="20"/>
      <c r="R104" s="20"/>
      <c r="S104" s="20"/>
      <c r="T104" s="20"/>
      <c r="U104" s="20"/>
      <c r="V104" s="25"/>
    </row>
    <row r="105" spans="2:26" ht="15" customHeight="1" x14ac:dyDescent="0.25">
      <c r="B105" s="259" t="s">
        <v>48</v>
      </c>
      <c r="C105" s="259"/>
      <c r="D105" s="259"/>
      <c r="E105" s="259"/>
      <c r="F105" s="259"/>
      <c r="G105" s="259"/>
      <c r="H105" s="259"/>
      <c r="I105" s="259"/>
      <c r="J105" s="259"/>
      <c r="K105" s="259"/>
      <c r="L105" s="259"/>
      <c r="M105" s="259"/>
      <c r="N105" s="259"/>
      <c r="O105" s="21"/>
      <c r="P105" s="21"/>
      <c r="Q105" s="220" t="s">
        <v>49</v>
      </c>
      <c r="R105" s="220"/>
      <c r="S105" s="220"/>
      <c r="T105" s="220"/>
      <c r="U105" s="220"/>
      <c r="V105" s="26"/>
      <c r="W105" s="21"/>
      <c r="X105" s="21"/>
      <c r="Y105" s="21"/>
      <c r="Z105" s="21"/>
    </row>
    <row r="106" spans="2:26" ht="15" customHeight="1" x14ac:dyDescent="0.25">
      <c r="B106" s="259"/>
      <c r="C106" s="259"/>
      <c r="D106" s="259"/>
      <c r="E106" s="259"/>
      <c r="F106" s="259"/>
      <c r="G106" s="259"/>
      <c r="H106" s="259"/>
      <c r="I106" s="259"/>
      <c r="J106" s="259"/>
      <c r="K106" s="259"/>
      <c r="L106" s="259"/>
      <c r="M106" s="259"/>
      <c r="N106" s="259"/>
      <c r="O106" s="21"/>
      <c r="P106" s="21"/>
      <c r="Q106" s="220"/>
      <c r="R106" s="220"/>
      <c r="S106" s="220"/>
      <c r="T106" s="220"/>
      <c r="U106" s="220"/>
      <c r="V106" s="26"/>
      <c r="W106" s="21"/>
      <c r="X106" s="21"/>
      <c r="Y106" s="21"/>
      <c r="Z106" s="21"/>
    </row>
    <row r="107" spans="2:26" ht="15" customHeight="1" x14ac:dyDescent="0.25">
      <c r="B107" s="290"/>
      <c r="C107" s="290"/>
      <c r="D107" s="290"/>
      <c r="E107" s="290"/>
      <c r="F107" s="290"/>
      <c r="G107" s="290"/>
      <c r="H107" s="290"/>
      <c r="I107" s="290"/>
      <c r="J107" s="290"/>
      <c r="K107" s="290"/>
      <c r="L107" s="290"/>
      <c r="M107" s="290"/>
      <c r="N107" s="290"/>
      <c r="O107" s="21"/>
      <c r="P107" s="21"/>
      <c r="Q107" s="220"/>
      <c r="R107" s="220"/>
      <c r="S107" s="220"/>
      <c r="T107" s="220"/>
      <c r="U107" s="220"/>
      <c r="V107" s="26"/>
      <c r="W107" s="21"/>
      <c r="X107" s="21"/>
      <c r="Y107" s="21"/>
      <c r="Z107" s="21"/>
    </row>
    <row r="108" spans="2:26" x14ac:dyDescent="0.25">
      <c r="B108" s="222" t="str">
        <f>IF(ID_erro_blc=1,"Por favor identifique o(s) declarante(s).",
IF(ID_valid_1=0,_xlfn.CONCAT(ID_nome_1,decla_nif,TEXT(ID_nif_1,"### ### ###")," ",decla_qualidade," ",ID_qualidade_1,", "),"")&amp;
IF(ID_valid_2=0,_xlfn.CONCAT(ID_nome_2,decla_nif,TEXT(ID_nif_2,"### ### ###")," ",decla_qualidade," ",ID_qualidade_2,", "),"")&amp;
IF(ID_valid_3=0,_xlfn.CONCAT(ID_nome_3,decla_nif,TEXT(ID_nif_3,"### ### ###")," ",decla_qualidade," ",ID_qualidade_3,", "),"")&amp;
_xlfn.CONCAT(decla_a," ",decla_b,CHAR(10),decla_1,CHAR(10),decla_2,CHAR(10),decla_3))</f>
        <v>Por favor identifique o(s) declarante(s).</v>
      </c>
      <c r="C108" s="222"/>
      <c r="D108" s="222"/>
      <c r="E108" s="222"/>
      <c r="F108" s="222"/>
      <c r="G108" s="222"/>
      <c r="H108" s="222"/>
      <c r="I108" s="222"/>
      <c r="J108" s="222"/>
      <c r="K108" s="222"/>
      <c r="L108" s="222"/>
      <c r="M108" s="222"/>
      <c r="N108" s="222"/>
      <c r="Q108" s="32"/>
      <c r="R108" s="32"/>
      <c r="S108" s="247" t="b">
        <v>0</v>
      </c>
      <c r="T108" s="32"/>
      <c r="U108" s="32"/>
      <c r="V108" s="215">
        <f>IF(S108,0,1)</f>
        <v>1</v>
      </c>
    </row>
    <row r="109" spans="2:26" x14ac:dyDescent="0.25">
      <c r="B109" s="222"/>
      <c r="C109" s="222"/>
      <c r="D109" s="222"/>
      <c r="E109" s="222"/>
      <c r="F109" s="222"/>
      <c r="G109" s="222"/>
      <c r="H109" s="222"/>
      <c r="I109" s="222"/>
      <c r="J109" s="222"/>
      <c r="K109" s="222"/>
      <c r="L109" s="222"/>
      <c r="M109" s="222"/>
      <c r="N109" s="222"/>
      <c r="Q109" s="32"/>
      <c r="R109" s="32"/>
      <c r="S109" s="248"/>
      <c r="T109" s="32"/>
      <c r="U109" s="32"/>
      <c r="V109" s="215"/>
    </row>
    <row r="110" spans="2:26" x14ac:dyDescent="0.25">
      <c r="B110" s="222"/>
      <c r="C110" s="222"/>
      <c r="D110" s="222"/>
      <c r="E110" s="222"/>
      <c r="F110" s="222"/>
      <c r="G110" s="222"/>
      <c r="H110" s="222"/>
      <c r="I110" s="222"/>
      <c r="J110" s="222"/>
      <c r="K110" s="222"/>
      <c r="L110" s="222"/>
      <c r="M110" s="222"/>
      <c r="N110" s="222"/>
      <c r="Q110" s="32"/>
      <c r="R110" s="32"/>
      <c r="S110" s="248"/>
      <c r="T110" s="32"/>
      <c r="U110" s="32"/>
      <c r="V110" s="215"/>
    </row>
    <row r="111" spans="2:26" x14ac:dyDescent="0.25">
      <c r="B111" s="222"/>
      <c r="C111" s="222"/>
      <c r="D111" s="222"/>
      <c r="E111" s="222"/>
      <c r="F111" s="222"/>
      <c r="G111" s="222"/>
      <c r="H111" s="222"/>
      <c r="I111" s="222"/>
      <c r="J111" s="222"/>
      <c r="K111" s="222"/>
      <c r="L111" s="222"/>
      <c r="M111" s="222"/>
      <c r="N111" s="222"/>
      <c r="Q111" s="32"/>
      <c r="R111" s="32"/>
      <c r="S111" s="248"/>
      <c r="T111" s="32"/>
      <c r="U111" s="32"/>
      <c r="V111" s="215"/>
    </row>
    <row r="112" spans="2:26" x14ac:dyDescent="0.25">
      <c r="B112" s="222"/>
      <c r="C112" s="222"/>
      <c r="D112" s="222"/>
      <c r="E112" s="222"/>
      <c r="F112" s="222"/>
      <c r="G112" s="222"/>
      <c r="H112" s="222"/>
      <c r="I112" s="222"/>
      <c r="J112" s="222"/>
      <c r="K112" s="222"/>
      <c r="L112" s="222"/>
      <c r="M112" s="222"/>
      <c r="N112" s="222"/>
      <c r="Q112" s="32"/>
      <c r="R112" s="32"/>
      <c r="S112" s="248"/>
      <c r="T112" s="32"/>
      <c r="U112" s="32"/>
      <c r="V112" s="215"/>
    </row>
    <row r="113" spans="2:26" ht="84" customHeight="1" x14ac:dyDescent="0.25">
      <c r="B113" s="222"/>
      <c r="C113" s="222"/>
      <c r="D113" s="222"/>
      <c r="E113" s="222"/>
      <c r="F113" s="222"/>
      <c r="G113" s="222"/>
      <c r="H113" s="222"/>
      <c r="I113" s="222"/>
      <c r="J113" s="222"/>
      <c r="K113" s="222"/>
      <c r="L113" s="222"/>
      <c r="M113" s="222"/>
      <c r="N113" s="222"/>
      <c r="Q113" s="32"/>
      <c r="R113" s="32"/>
      <c r="S113" s="249"/>
      <c r="T113" s="32"/>
      <c r="U113" s="32"/>
      <c r="V113" s="215"/>
    </row>
    <row r="115" spans="2:26" x14ac:dyDescent="0.25">
      <c r="B115" s="47" t="s">
        <v>50</v>
      </c>
      <c r="C115" s="281"/>
      <c r="D115" s="269"/>
      <c r="E115" s="282"/>
      <c r="F115" s="45">
        <f>IF(ISBLANK(C115),1,0)</f>
        <v>1</v>
      </c>
      <c r="G115" s="20"/>
      <c r="H115" s="20"/>
      <c r="J115" s="46"/>
      <c r="K115" s="46"/>
      <c r="L115" s="46"/>
      <c r="M115" s="46"/>
      <c r="N115" s="46"/>
    </row>
    <row r="116" spans="2:26" x14ac:dyDescent="0.25">
      <c r="Q116" s="20"/>
      <c r="R116" s="20"/>
      <c r="S116" s="20"/>
      <c r="T116" s="20"/>
      <c r="U116" s="20"/>
    </row>
    <row r="117" spans="2:26" ht="28.5" customHeight="1" x14ac:dyDescent="0.25">
      <c r="B117" s="225" t="s">
        <v>51</v>
      </c>
      <c r="C117" s="225"/>
      <c r="D117" s="225"/>
      <c r="E117" s="225"/>
      <c r="F117" s="225"/>
      <c r="G117" s="225"/>
      <c r="H117" s="225"/>
      <c r="I117" s="225"/>
      <c r="J117" s="225"/>
      <c r="K117" s="225"/>
      <c r="L117" s="225"/>
      <c r="M117" s="225"/>
      <c r="N117" s="225"/>
      <c r="O117" s="22"/>
      <c r="P117" s="22"/>
      <c r="Q117" s="219" t="s">
        <v>52</v>
      </c>
      <c r="R117" s="219"/>
      <c r="S117" s="219"/>
      <c r="T117" s="219"/>
      <c r="U117" s="219"/>
      <c r="V117" s="28"/>
      <c r="W117" s="22"/>
      <c r="X117" s="22"/>
      <c r="Y117" s="22"/>
      <c r="Z117" s="22"/>
    </row>
    <row r="118" spans="2:26" x14ac:dyDescent="0.25">
      <c r="B118" s="279"/>
      <c r="C118" s="279"/>
      <c r="D118" s="279"/>
      <c r="E118" s="279"/>
      <c r="F118" s="279"/>
      <c r="G118" s="279"/>
      <c r="H118" s="279"/>
      <c r="I118" s="279"/>
      <c r="J118" s="279"/>
      <c r="K118" s="279"/>
      <c r="L118" s="279"/>
      <c r="M118" s="279"/>
      <c r="N118" s="279"/>
      <c r="Q118" s="32"/>
      <c r="R118" s="32"/>
      <c r="S118" s="216" t="b">
        <v>0</v>
      </c>
      <c r="T118" s="32"/>
      <c r="U118" s="32"/>
      <c r="V118" s="215">
        <f>IF(S118,0,1)</f>
        <v>1</v>
      </c>
    </row>
    <row r="119" spans="2:26" x14ac:dyDescent="0.25">
      <c r="B119" s="279"/>
      <c r="C119" s="279"/>
      <c r="D119" s="279"/>
      <c r="E119" s="279"/>
      <c r="F119" s="279"/>
      <c r="G119" s="279"/>
      <c r="H119" s="279"/>
      <c r="I119" s="279"/>
      <c r="J119" s="279"/>
      <c r="K119" s="279"/>
      <c r="L119" s="279"/>
      <c r="M119" s="279"/>
      <c r="N119" s="279"/>
      <c r="Q119" s="32"/>
      <c r="R119" s="32"/>
      <c r="S119" s="217"/>
      <c r="T119" s="32"/>
      <c r="U119" s="32"/>
      <c r="V119" s="215"/>
    </row>
    <row r="120" spans="2:26" ht="14.25" customHeight="1" x14ac:dyDescent="0.25">
      <c r="B120" s="279"/>
      <c r="C120" s="279"/>
      <c r="D120" s="279"/>
      <c r="E120" s="279"/>
      <c r="F120" s="279"/>
      <c r="G120" s="279"/>
      <c r="H120" s="279"/>
      <c r="I120" s="279"/>
      <c r="J120" s="279"/>
      <c r="K120" s="279"/>
      <c r="L120" s="279"/>
      <c r="M120" s="279"/>
      <c r="N120" s="279"/>
      <c r="Q120" s="32"/>
      <c r="R120" s="32"/>
      <c r="S120" s="217"/>
      <c r="T120" s="32"/>
      <c r="U120" s="32"/>
      <c r="V120" s="215"/>
    </row>
    <row r="121" spans="2:26" x14ac:dyDescent="0.25">
      <c r="B121" s="279"/>
      <c r="C121" s="279"/>
      <c r="D121" s="279"/>
      <c r="E121" s="279"/>
      <c r="F121" s="279"/>
      <c r="G121" s="279"/>
      <c r="H121" s="279"/>
      <c r="I121" s="279"/>
      <c r="J121" s="279"/>
      <c r="K121" s="279"/>
      <c r="L121" s="279"/>
      <c r="M121" s="279"/>
      <c r="N121" s="279"/>
      <c r="Q121" s="32"/>
      <c r="R121" s="32"/>
      <c r="S121" s="218"/>
      <c r="T121" s="33"/>
      <c r="U121" s="32"/>
      <c r="V121" s="215"/>
    </row>
    <row r="122" spans="2:26" x14ac:dyDescent="0.25">
      <c r="B122" s="20"/>
      <c r="N122" s="20"/>
    </row>
    <row r="123" spans="2:26" x14ac:dyDescent="0.25">
      <c r="L123" s="34"/>
      <c r="M123" s="35" t="s">
        <v>339</v>
      </c>
      <c r="N123" s="36"/>
      <c r="O123" s="34"/>
    </row>
    <row r="124" spans="2:26" x14ac:dyDescent="0.25">
      <c r="L124" s="34"/>
      <c r="N124" s="37"/>
      <c r="O124" s="34"/>
    </row>
    <row r="125" spans="2:26" x14ac:dyDescent="0.25">
      <c r="L125" s="34"/>
      <c r="M125" s="34"/>
      <c r="N125" s="34"/>
      <c r="O125" s="34"/>
    </row>
    <row r="126" spans="2:26" x14ac:dyDescent="0.25">
      <c r="L126" s="38"/>
      <c r="M126" s="38"/>
      <c r="N126" s="38"/>
      <c r="O126" s="38"/>
    </row>
    <row r="127" spans="2:26" ht="165" customHeight="1" x14ac:dyDescent="0.25">
      <c r="B127" s="224" t="str">
        <f>IF(SUM(G20:G26,K21:K22,O19:O37,M25,O85:O86,F115,ID_erro_blc)=0,"Formulário corretamente preenchido e em condições de ser enviado.
Exporte o formulário para formato PDF, assine-o e envie os respetivos documentos comprovativos para "&amp;email_alias&amp;" com o assunto: "&amp;CHAR(10)&amp;CHAR(10)&amp;email_assunto,"Favor corrigir as situações assinaladas com 'X' antes de enviar a candidatura")</f>
        <v>Favor corrigir as situações assinaladas com 'X' antes de enviar a candidatura</v>
      </c>
      <c r="C127" s="224"/>
      <c r="D127" s="224"/>
      <c r="E127" s="224"/>
      <c r="F127" s="224"/>
      <c r="G127" s="224"/>
      <c r="H127" s="224"/>
      <c r="I127" s="224"/>
      <c r="J127" s="224"/>
      <c r="K127" s="224"/>
      <c r="L127" s="224"/>
      <c r="M127" s="224"/>
      <c r="N127" s="224"/>
      <c r="O127" s="224"/>
      <c r="P127" s="8"/>
      <c r="Q127" s="8"/>
      <c r="R127" s="8"/>
      <c r="S127" s="8"/>
      <c r="T127" s="8"/>
      <c r="U127" s="8"/>
      <c r="V127" s="29"/>
    </row>
    <row r="128" spans="2:26" ht="8.25" customHeight="1" x14ac:dyDescent="0.25">
      <c r="B128" s="9"/>
      <c r="C128" s="9"/>
      <c r="D128" s="9"/>
      <c r="E128" s="9"/>
      <c r="F128" s="9"/>
      <c r="G128" s="9"/>
      <c r="H128" s="9"/>
      <c r="I128" s="9"/>
      <c r="J128" s="9"/>
      <c r="K128" s="9"/>
      <c r="L128" s="9"/>
      <c r="M128" s="9"/>
      <c r="N128" s="9"/>
      <c r="O128" s="9"/>
      <c r="P128" s="8"/>
      <c r="Q128" s="8"/>
      <c r="R128" s="8"/>
      <c r="S128" s="8"/>
      <c r="T128" s="8"/>
      <c r="U128" s="8"/>
      <c r="V128" s="29"/>
    </row>
    <row r="129" spans="2:26" ht="15" customHeight="1" x14ac:dyDescent="0.25">
      <c r="B129" s="263" t="str">
        <f>IF(SUM(G20:G26,K21:K22,O19:O37,M25,O85:O86,F115,ID_erro_blc)=0,"MINUTA DO E-MAIL DE SUBMISSÃO DA CANDIDATURA","")</f>
        <v/>
      </c>
      <c r="C129" s="263"/>
      <c r="D129" s="263"/>
      <c r="E129" s="263"/>
      <c r="F129" s="263"/>
      <c r="G129" s="263"/>
      <c r="H129" s="263"/>
      <c r="I129" s="263"/>
      <c r="J129" s="263"/>
      <c r="K129" s="263"/>
      <c r="L129" s="263"/>
      <c r="M129" s="263"/>
      <c r="N129" s="263"/>
      <c r="O129" s="263"/>
      <c r="P129" s="21"/>
      <c r="Q129" s="220"/>
      <c r="R129" s="220"/>
      <c r="S129" s="220"/>
      <c r="T129" s="220"/>
      <c r="U129" s="220"/>
      <c r="V129" s="26"/>
      <c r="W129" s="21"/>
      <c r="X129" s="21"/>
      <c r="Y129" s="21"/>
      <c r="Z129" s="21"/>
    </row>
    <row r="130" spans="2:26" ht="15" customHeight="1" x14ac:dyDescent="0.25">
      <c r="B130" s="263"/>
      <c r="C130" s="263"/>
      <c r="D130" s="263"/>
      <c r="E130" s="263"/>
      <c r="F130" s="263"/>
      <c r="G130" s="263"/>
      <c r="H130" s="263"/>
      <c r="I130" s="263"/>
      <c r="J130" s="263"/>
      <c r="K130" s="263"/>
      <c r="L130" s="263"/>
      <c r="M130" s="263"/>
      <c r="N130" s="263"/>
      <c r="O130" s="263"/>
      <c r="P130" s="21"/>
      <c r="Q130" s="220"/>
      <c r="R130" s="220"/>
      <c r="S130" s="220"/>
      <c r="T130" s="220"/>
      <c r="U130" s="220"/>
      <c r="V130" s="26"/>
      <c r="W130" s="21"/>
      <c r="X130" s="21"/>
      <c r="Y130" s="21"/>
      <c r="Z130" s="21"/>
    </row>
    <row r="131" spans="2:26" ht="15" customHeight="1" x14ac:dyDescent="0.25">
      <c r="B131" s="263"/>
      <c r="C131" s="263"/>
      <c r="D131" s="263"/>
      <c r="E131" s="263"/>
      <c r="F131" s="263"/>
      <c r="G131" s="263"/>
      <c r="H131" s="263"/>
      <c r="I131" s="263"/>
      <c r="J131" s="263"/>
      <c r="K131" s="263"/>
      <c r="L131" s="263"/>
      <c r="M131" s="263"/>
      <c r="N131" s="263"/>
      <c r="O131" s="263"/>
      <c r="P131" s="21"/>
      <c r="Q131" s="220"/>
      <c r="R131" s="220"/>
      <c r="S131" s="220"/>
      <c r="T131" s="220"/>
      <c r="U131" s="220"/>
      <c r="V131" s="26"/>
      <c r="W131" s="21"/>
      <c r="X131" s="21"/>
      <c r="Y131" s="21"/>
      <c r="Z131" s="21"/>
    </row>
    <row r="132" spans="2:26" ht="12" customHeight="1" x14ac:dyDescent="0.25">
      <c r="C132" s="9"/>
      <c r="D132" s="9"/>
      <c r="E132" s="9"/>
      <c r="F132" s="9"/>
      <c r="G132" s="9"/>
      <c r="H132" s="9"/>
      <c r="I132" s="9"/>
      <c r="J132" s="9"/>
      <c r="K132" s="9"/>
      <c r="L132" s="9"/>
      <c r="M132" s="9"/>
      <c r="N132" s="9"/>
      <c r="O132" s="9"/>
      <c r="P132" s="8"/>
      <c r="Q132" s="8"/>
      <c r="R132" s="8"/>
      <c r="S132" s="8"/>
      <c r="T132" s="8"/>
      <c r="U132" s="8"/>
      <c r="V132" s="29"/>
    </row>
    <row r="133" spans="2:26" ht="15" customHeight="1" x14ac:dyDescent="0.25">
      <c r="B133" s="40" t="str">
        <f>IF(SUM(G20:G26,K21:K22,O19:O37,M25,O85:O86,F115,ID_erro_blc)=0,"Para:","")</f>
        <v/>
      </c>
      <c r="C133" s="214" t="str">
        <f>IF(SUM(G20:G26,K21:K22,O19:O37,M25,O85:O86,F115,ID_erro_blc)=0,email_alias,"")</f>
        <v/>
      </c>
      <c r="D133" s="214"/>
      <c r="E133" s="214"/>
      <c r="F133" s="214"/>
      <c r="G133" s="214"/>
      <c r="H133" s="214"/>
      <c r="I133" s="214"/>
      <c r="J133" s="214"/>
      <c r="K133" s="214"/>
      <c r="L133" s="214"/>
      <c r="M133" s="214"/>
      <c r="N133" s="214"/>
      <c r="O133" s="214"/>
    </row>
    <row r="134" spans="2:26" x14ac:dyDescent="0.25">
      <c r="B134" s="40" t="str">
        <f>IF(SUM(G21:G27,K22:K23,O20:O49,M26,O86:O87,F116,ID_erro_blc)=0,"Assunto:","")</f>
        <v/>
      </c>
      <c r="C134" s="214" t="str">
        <f>IF(SUM(G20:G26,K21:K22,O19:O37,M25,O85:O86,F115,ID_erro_blc)=0,email_assunto,"")</f>
        <v/>
      </c>
      <c r="D134" s="214"/>
      <c r="E134" s="214"/>
      <c r="F134" s="214"/>
      <c r="G134" s="214"/>
      <c r="H134" s="214"/>
      <c r="I134" s="214"/>
      <c r="J134" s="214"/>
      <c r="K134" s="214"/>
      <c r="L134" s="214"/>
      <c r="M134" s="214"/>
      <c r="N134" s="214"/>
      <c r="O134" s="214"/>
    </row>
    <row r="135" spans="2:26" ht="268.5" customHeight="1" x14ac:dyDescent="0.25">
      <c r="B135" s="96" t="str">
        <f>IF(SUM(G21:G27,K22:K23,O20:O49,M26,O86:O87,F116,ID_erro_blc)=0,"Mensagem:","")</f>
        <v/>
      </c>
      <c r="C135" s="278" t="str">
        <f>IF(SUM(G21:G27,K22:K23,O20:O49,M26,O86:O87,F116,ID_erro_blc)=0,email_corpo,"")</f>
        <v/>
      </c>
      <c r="D135" s="278"/>
      <c r="E135" s="278"/>
      <c r="F135" s="278"/>
      <c r="G135" s="278"/>
      <c r="H135" s="278"/>
      <c r="I135" s="278"/>
      <c r="J135" s="278"/>
      <c r="K135" s="278"/>
      <c r="L135" s="278"/>
      <c r="M135" s="278"/>
      <c r="N135" s="278"/>
      <c r="O135" s="278"/>
    </row>
    <row r="136" spans="2:26" ht="15.75" customHeight="1" x14ac:dyDescent="0.25">
      <c r="B136" s="41"/>
      <c r="C136" s="13"/>
      <c r="D136" s="13"/>
      <c r="E136" s="13"/>
      <c r="F136" s="13"/>
      <c r="G136" s="13"/>
      <c r="H136" s="13"/>
      <c r="I136" s="13"/>
      <c r="J136" s="13"/>
      <c r="K136" s="13"/>
      <c r="L136" s="13"/>
      <c r="M136" s="13"/>
      <c r="N136" s="13"/>
      <c r="O136" s="13"/>
    </row>
    <row r="137" spans="2:26" ht="12.75" customHeight="1" x14ac:dyDescent="0.25">
      <c r="B137" s="42"/>
      <c r="C137" s="11"/>
      <c r="D137" s="11"/>
      <c r="E137" s="11"/>
      <c r="F137" s="11"/>
      <c r="G137" s="11"/>
      <c r="H137" s="11"/>
      <c r="I137" s="11"/>
      <c r="J137" s="11"/>
      <c r="K137" s="11"/>
      <c r="L137" s="11"/>
      <c r="M137" s="11"/>
      <c r="N137" s="11"/>
      <c r="O137" s="11"/>
    </row>
    <row r="138" spans="2:26" ht="54.75" customHeight="1" x14ac:dyDescent="0.25">
      <c r="B138" s="276" t="str">
        <f>IF(SUM(G20:G26,K21:K22,O19:O37,M25,O85:O86,F115,ID_erro_blc)=0,HYPERLINK("mailto:"&amp;email_alias&amp;"?subject="&amp;email_assunto&amp;"&amp;body="&amp;"&lt;Copie a minuta de mensagem disponibilizada no formulário&gt;","Clique aqui para preparar o envio do email da sua candidatura"),"")</f>
        <v/>
      </c>
      <c r="C138" s="277"/>
      <c r="D138" s="277"/>
      <c r="E138" s="277"/>
      <c r="F138" s="277"/>
      <c r="G138" s="277"/>
      <c r="H138" s="277"/>
      <c r="I138" s="277"/>
      <c r="J138" s="277"/>
      <c r="K138" s="277"/>
      <c r="L138" s="277"/>
      <c r="M138" s="277"/>
      <c r="N138" s="277"/>
      <c r="O138" s="277"/>
    </row>
    <row r="139" spans="2:26" x14ac:dyDescent="0.25">
      <c r="B139" s="43"/>
      <c r="C139" s="43"/>
      <c r="D139" s="43"/>
      <c r="E139" s="43"/>
      <c r="F139" s="43"/>
      <c r="G139" s="43"/>
      <c r="H139" s="43"/>
      <c r="I139" s="43"/>
      <c r="J139" s="43"/>
      <c r="K139" s="43"/>
      <c r="L139" s="43"/>
      <c r="M139" s="43"/>
      <c r="N139" s="43"/>
      <c r="O139" s="43"/>
    </row>
    <row r="140" spans="2:26" x14ac:dyDescent="0.25">
      <c r="B140" s="43"/>
      <c r="C140" s="43"/>
      <c r="D140" s="43"/>
      <c r="E140" s="43"/>
      <c r="F140" s="43"/>
      <c r="G140" s="43"/>
      <c r="H140" s="43"/>
      <c r="I140" s="43"/>
      <c r="J140" s="43"/>
      <c r="K140" s="43"/>
      <c r="L140" s="43"/>
      <c r="M140" s="43"/>
      <c r="N140" s="43"/>
      <c r="O140" s="43"/>
    </row>
    <row r="141" spans="2:26" x14ac:dyDescent="0.25">
      <c r="B141" s="43"/>
      <c r="C141" s="43"/>
      <c r="D141" s="43"/>
      <c r="E141" s="43"/>
      <c r="F141" s="43"/>
      <c r="G141" s="43"/>
      <c r="H141" s="43"/>
      <c r="I141" s="43"/>
      <c r="J141" s="43"/>
      <c r="K141" s="43"/>
      <c r="L141" s="43"/>
      <c r="M141" s="43"/>
      <c r="N141" s="43"/>
      <c r="O141" s="43"/>
    </row>
    <row r="142" spans="2:26" x14ac:dyDescent="0.25">
      <c r="C142" s="44"/>
    </row>
  </sheetData>
  <sheetProtection algorithmName="SHA-512" hashValue="HvP9+F/tV6C0urO/pE9y7W8jlUqsVED2uGlKAPcsEl6cMHkvJdjgeC9XfrnMBi7XH0XSOaP25Ovooef2YlbWbw==" saltValue="KibAinRzOJUf0D2MtbuThA==" spinCount="100000" sheet="1" objects="1" scenarios="1"/>
  <mergeCells count="115">
    <mergeCell ref="B138:O138"/>
    <mergeCell ref="C134:O134"/>
    <mergeCell ref="C135:O135"/>
    <mergeCell ref="B118:N121"/>
    <mergeCell ref="I23:N23"/>
    <mergeCell ref="C115:E115"/>
    <mergeCell ref="S108:S113"/>
    <mergeCell ref="B97:N99"/>
    <mergeCell ref="B101:I101"/>
    <mergeCell ref="B102:I102"/>
    <mergeCell ref="B103:I103"/>
    <mergeCell ref="L100:N100"/>
    <mergeCell ref="L101:N101"/>
    <mergeCell ref="J100:K100"/>
    <mergeCell ref="J101:K101"/>
    <mergeCell ref="J102:K102"/>
    <mergeCell ref="J103:K103"/>
    <mergeCell ref="L102:N102"/>
    <mergeCell ref="L103:N103"/>
    <mergeCell ref="C77:N77"/>
    <mergeCell ref="B105:N107"/>
    <mergeCell ref="C86:N86"/>
    <mergeCell ref="B88:N90"/>
    <mergeCell ref="C76:N76"/>
    <mergeCell ref="Q129:U131"/>
    <mergeCell ref="B129:O131"/>
    <mergeCell ref="Q97:U99"/>
    <mergeCell ref="C19:N19"/>
    <mergeCell ref="C25:F25"/>
    <mergeCell ref="H25:I25"/>
    <mergeCell ref="H24:I24"/>
    <mergeCell ref="J25:L25"/>
    <mergeCell ref="I22:J22"/>
    <mergeCell ref="C23:F23"/>
    <mergeCell ref="C21:F21"/>
    <mergeCell ref="J24:N24"/>
    <mergeCell ref="C24:F24"/>
    <mergeCell ref="C20:F20"/>
    <mergeCell ref="C31:N31"/>
    <mergeCell ref="C32:N32"/>
    <mergeCell ref="C34:N34"/>
    <mergeCell ref="C71:N71"/>
    <mergeCell ref="B53:B54"/>
    <mergeCell ref="B55:B56"/>
    <mergeCell ref="C54:N54"/>
    <mergeCell ref="C56:N56"/>
    <mergeCell ref="S100:S103"/>
    <mergeCell ref="C63:N63"/>
    <mergeCell ref="S91:S95"/>
    <mergeCell ref="V91:V95"/>
    <mergeCell ref="B8:N12"/>
    <mergeCell ref="B13:N13"/>
    <mergeCell ref="B15:N15"/>
    <mergeCell ref="B16:N18"/>
    <mergeCell ref="Q16:U18"/>
    <mergeCell ref="Q28:U30"/>
    <mergeCell ref="Q20:R20"/>
    <mergeCell ref="Q82:U84"/>
    <mergeCell ref="D26:F26"/>
    <mergeCell ref="I26:N26"/>
    <mergeCell ref="C33:N33"/>
    <mergeCell ref="Q73:U75"/>
    <mergeCell ref="C57:N57"/>
    <mergeCell ref="B73:N75"/>
    <mergeCell ref="C55:N55"/>
    <mergeCell ref="B82:N84"/>
    <mergeCell ref="C85:N85"/>
    <mergeCell ref="C70:N70"/>
    <mergeCell ref="C59:N59"/>
    <mergeCell ref="C69:N69"/>
    <mergeCell ref="C60:N60"/>
    <mergeCell ref="C48:D48"/>
    <mergeCell ref="F48:N48"/>
    <mergeCell ref="B39:N41"/>
    <mergeCell ref="Q1:U14"/>
    <mergeCell ref="Q15:U15"/>
    <mergeCell ref="Q39:U41"/>
    <mergeCell ref="C22:F22"/>
    <mergeCell ref="B28:N30"/>
    <mergeCell ref="I20:M20"/>
    <mergeCell ref="I43:J43"/>
    <mergeCell ref="F47:N47"/>
    <mergeCell ref="I44:J45"/>
    <mergeCell ref="C43:D43"/>
    <mergeCell ref="C44:D44"/>
    <mergeCell ref="C45:D45"/>
    <mergeCell ref="C46:D46"/>
    <mergeCell ref="C47:D47"/>
    <mergeCell ref="C35:N35"/>
    <mergeCell ref="C36:N36"/>
    <mergeCell ref="C37:N37"/>
    <mergeCell ref="C133:O133"/>
    <mergeCell ref="V108:V113"/>
    <mergeCell ref="V118:V121"/>
    <mergeCell ref="S118:S121"/>
    <mergeCell ref="Q117:U117"/>
    <mergeCell ref="Q105:U107"/>
    <mergeCell ref="B50:N52"/>
    <mergeCell ref="B65:N67"/>
    <mergeCell ref="B108:N113"/>
    <mergeCell ref="B91:N95"/>
    <mergeCell ref="B127:O127"/>
    <mergeCell ref="B117:N117"/>
    <mergeCell ref="C79:N79"/>
    <mergeCell ref="C80:N80"/>
    <mergeCell ref="C78:N78"/>
    <mergeCell ref="Q88:U90"/>
    <mergeCell ref="Q50:U52"/>
    <mergeCell ref="Q65:U67"/>
    <mergeCell ref="C61:N61"/>
    <mergeCell ref="C58:N58"/>
    <mergeCell ref="C53:N53"/>
    <mergeCell ref="C68:N68"/>
    <mergeCell ref="C62:N62"/>
    <mergeCell ref="V100:V103"/>
  </mergeCells>
  <conditionalFormatting sqref="B127:B128 P127:V128 P132:V132">
    <cfRule type="containsText" dxfId="18" priority="33" stopIfTrue="1" operator="containsText" text="Formulário">
      <formula>NOT(ISERROR(SEARCH("Formulário",B127)))</formula>
    </cfRule>
    <cfRule type="containsText" dxfId="17" priority="34" stopIfTrue="1" operator="containsText" text="Favor">
      <formula>NOT(ISERROR(SEARCH("Favor",B127)))</formula>
    </cfRule>
  </conditionalFormatting>
  <conditionalFormatting sqref="B108:N113">
    <cfRule type="containsText" dxfId="16" priority="29" operator="containsText" text="declarante(s)">
      <formula>NOT(ISERROR(SEARCH("declarante(s)",B108)))</formula>
    </cfRule>
  </conditionalFormatting>
  <conditionalFormatting sqref="B138:O138">
    <cfRule type="containsText" dxfId="15" priority="26" operator="containsText" text="Clique">
      <formula>NOT(ISERROR(SEARCH("Clique",B138)))</formula>
    </cfRule>
  </conditionalFormatting>
  <conditionalFormatting sqref="C133 C134:O135">
    <cfRule type="expression" dxfId="14" priority="21">
      <formula>LEN($B$129)&gt;0</formula>
    </cfRule>
  </conditionalFormatting>
  <conditionalFormatting sqref="C48:D48">
    <cfRule type="cellIs" dxfId="13" priority="60" operator="lessThan">
      <formula>$I$44</formula>
    </cfRule>
  </conditionalFormatting>
  <conditionalFormatting sqref="E47">
    <cfRule type="cellIs" dxfId="12" priority="7" operator="greaterThan">
      <formula>0.5</formula>
    </cfRule>
    <cfRule type="cellIs" dxfId="11" priority="8" operator="greaterThan">
      <formula>50</formula>
    </cfRule>
  </conditionalFormatting>
  <conditionalFormatting sqref="F47 O47">
    <cfRule type="cellIs" dxfId="10" priority="2" operator="equal">
      <formula>"O setor 'Outros' deve ser inferior a 50%."</formula>
    </cfRule>
  </conditionalFormatting>
  <conditionalFormatting sqref="F47">
    <cfRule type="cellIs" dxfId="9" priority="4" operator="equal">
      <formula>"Cumpre com o requisito da % mímina de associados nos setores."</formula>
    </cfRule>
  </conditionalFormatting>
  <conditionalFormatting sqref="F48 O48">
    <cfRule type="cellIs" dxfId="8" priority="1" operator="equal">
      <formula>"O total de associados tem de ser igual ou superior ao mínimo exigido."</formula>
    </cfRule>
  </conditionalFormatting>
  <conditionalFormatting sqref="F48">
    <cfRule type="cellIs" dxfId="7" priority="3" operator="equal">
      <formula>"Cumpre com o requisito do número minímo de associados."</formula>
    </cfRule>
  </conditionalFormatting>
  <conditionalFormatting sqref="Q15:U15">
    <cfRule type="containsText" dxfId="6" priority="22" operator="containsText" text="Atenção">
      <formula>NOT(ISERROR(SEARCH("Atenção",Q15)))</formula>
    </cfRule>
  </conditionalFormatting>
  <dataValidations count="5">
    <dataValidation type="date" allowBlank="1" showInputMessage="1" showErrorMessage="1" errorTitle="Data inválida." error="Data inválida." sqref="C25:F25" xr:uid="{4C1064E5-65E4-4B4B-B3FF-9D1F602E3DDD}">
      <formula1>1</formula1>
      <formula2>45657</formula2>
    </dataValidation>
    <dataValidation type="date" allowBlank="1" showInputMessage="1" showErrorMessage="1" errorTitle="Data inválida. " error="Data inválida." sqref="J25" xr:uid="{7565BC38-0447-4E65-987B-8355BBEC00E4}">
      <formula1>1</formula1>
      <formula2>46022</formula2>
    </dataValidation>
    <dataValidation type="custom" allowBlank="1" showInputMessage="1" showErrorMessage="1" errorTitle="Dados inválidos. " error="Deverá ter 9 algarismos." sqref="C20:F20 C23:F23 I22 J101:J103" xr:uid="{F34E3231-1C65-4133-9617-44A8F33C806A}">
      <formula1>AND(ISNUMBER(C20),LEN(C20)=9)</formula1>
    </dataValidation>
    <dataValidation type="custom" allowBlank="1" showInputMessage="1" showErrorMessage="1" sqref="J21" xr:uid="{C84D151B-DE07-45AD-9EB3-0EEB150895DC}">
      <formula1>LEN(J21)=3</formula1>
    </dataValidation>
    <dataValidation type="custom" allowBlank="1" showInputMessage="1" showErrorMessage="1" error="O NIB deverá conter 21 dígitos." sqref="D26:F26" xr:uid="{CBCF6B2A-B8B7-44E7-8768-7B2F566A11F9}">
      <formula1>AND(LEN(D26)=21,ISNUMBER(TRIM(D26)*1))</formula1>
    </dataValidation>
  </dataValidations>
  <pageMargins left="0.7" right="0.7" top="0.75" bottom="0.75" header="0.3" footer="0.3"/>
  <pageSetup paperSize="9" scale="63" orientation="portrait" r:id="rId1"/>
  <rowBreaks count="1" manualBreakCount="1">
    <brk id="72" max="14" man="1"/>
  </rowBreaks>
  <colBreaks count="2" manualBreakCount="2">
    <brk id="21" max="116" man="1"/>
    <brk id="23" max="113" man="1"/>
  </colBreaks>
  <drawing r:id="rId2"/>
  <extLst>
    <ext xmlns:x14="http://schemas.microsoft.com/office/spreadsheetml/2009/9/main" uri="{78C0D931-6437-407d-A8EE-F0AAD7539E65}">
      <x14:conditionalFormattings>
        <x14:conditionalFormatting xmlns:xm="http://schemas.microsoft.com/office/excel/2006/main">
          <x14:cfRule type="iconSet" priority="48" id="{8A37BA88-E738-4DA2-AE77-A7B549A143EA}">
            <x14:iconSet iconSet="3Symbols2" showValue="0" custom="1">
              <x14:cfvo type="percent">
                <xm:f>0</xm:f>
              </x14:cfvo>
              <x14:cfvo type="num" gte="0">
                <xm:f>0</xm:f>
              </x14:cfvo>
              <x14:cfvo type="num">
                <xm:f>1</xm:f>
              </x14:cfvo>
              <x14:cfIcon iconSet="3Symbols2" iconId="2"/>
              <x14:cfIcon iconSet="3Symbols2" iconId="0"/>
              <x14:cfIcon iconSet="3Symbols2" iconId="0"/>
            </x14:iconSet>
          </x14:cfRule>
          <xm:sqref>F115</xm:sqref>
        </x14:conditionalFormatting>
        <x14:conditionalFormatting xmlns:xm="http://schemas.microsoft.com/office/excel/2006/main">
          <x14:cfRule type="iconSet" priority="43" id="{630A556D-24E6-4825-8085-8812294EBFB3}">
            <x14:iconSet iconSet="3Symbols2" showValue="0" custom="1">
              <x14:cfvo type="percent">
                <xm:f>0</xm:f>
              </x14:cfvo>
              <x14:cfvo type="num" gte="0">
                <xm:f>0</xm:f>
              </x14:cfvo>
              <x14:cfvo type="num">
                <xm:f>1</xm:f>
              </x14:cfvo>
              <x14:cfIcon iconSet="3Symbols2" iconId="2"/>
              <x14:cfIcon iconSet="3Symbols2" iconId="0"/>
              <x14:cfIcon iconSet="3Symbols2" iconId="0"/>
            </x14:iconSet>
          </x14:cfRule>
          <xm:sqref>G20:G26</xm:sqref>
        </x14:conditionalFormatting>
        <x14:conditionalFormatting xmlns:xm="http://schemas.microsoft.com/office/excel/2006/main">
          <x14:cfRule type="iconSet" priority="36" id="{61D9B6F8-00FA-4DBB-B74D-BE33429B47D6}">
            <x14:iconSet iconSet="3Symbols2" showValue="0" custom="1">
              <x14:cfvo type="percent">
                <xm:f>0</xm:f>
              </x14:cfvo>
              <x14:cfvo type="num" gte="0">
                <xm:f>0</xm:f>
              </x14:cfvo>
              <x14:cfvo type="num">
                <xm:f>1</xm:f>
              </x14:cfvo>
              <x14:cfIcon iconSet="3Symbols2" iconId="2"/>
              <x14:cfIcon iconSet="3Symbols2" iconId="0"/>
              <x14:cfIcon iconSet="3Symbols2" iconId="0"/>
            </x14:iconSet>
          </x14:cfRule>
          <xm:sqref>K21:K22</xm:sqref>
        </x14:conditionalFormatting>
        <x14:conditionalFormatting xmlns:xm="http://schemas.microsoft.com/office/excel/2006/main">
          <x14:cfRule type="iconSet" priority="37" id="{4F638290-3321-4EF1-97E9-3530D31A231F}">
            <x14:iconSet iconSet="3Symbols2" showValue="0" custom="1">
              <x14:cfvo type="percent">
                <xm:f>0</xm:f>
              </x14:cfvo>
              <x14:cfvo type="num" gte="0">
                <xm:f>0</xm:f>
              </x14:cfvo>
              <x14:cfvo type="num">
                <xm:f>1</xm:f>
              </x14:cfvo>
              <x14:cfIcon iconSet="3Symbols2" iconId="2"/>
              <x14:cfIcon iconSet="3Symbols2" iconId="0"/>
              <x14:cfIcon iconSet="3Symbols2" iconId="0"/>
            </x14:iconSet>
          </x14:cfRule>
          <xm:sqref>M25</xm:sqref>
        </x14:conditionalFormatting>
        <x14:conditionalFormatting xmlns:xm="http://schemas.microsoft.com/office/excel/2006/main">
          <x14:cfRule type="iconSet" priority="38" id="{36569B62-698C-4A90-AFB1-A0E68E5BF0FF}">
            <x14:iconSet iconSet="3Symbols2" showValue="0" custom="1">
              <x14:cfvo type="percent">
                <xm:f>0</xm:f>
              </x14:cfvo>
              <x14:cfvo type="num" gte="0">
                <xm:f>0</xm:f>
              </x14:cfvo>
              <x14:cfvo type="num">
                <xm:f>1</xm:f>
              </x14:cfvo>
              <x14:cfIcon iconSet="3Symbols2" iconId="2"/>
              <x14:cfIcon iconSet="3Symbols2" iconId="0"/>
              <x14:cfIcon iconSet="3Symbols2" iconId="0"/>
            </x14:iconSet>
          </x14:cfRule>
          <xm:sqref>O19:O20</xm:sqref>
        </x14:conditionalFormatting>
        <x14:conditionalFormatting xmlns:xm="http://schemas.microsoft.com/office/excel/2006/main">
          <x14:cfRule type="iconSet" priority="35" id="{C12B4502-15A0-4454-8619-9EEA2E152770}">
            <x14:iconSet iconSet="3Symbols2" showValue="0" custom="1">
              <x14:cfvo type="percent">
                <xm:f>0</xm:f>
              </x14:cfvo>
              <x14:cfvo type="num" gte="0">
                <xm:f>0</xm:f>
              </x14:cfvo>
              <x14:cfvo type="num">
                <xm:f>1</xm:f>
              </x14:cfvo>
              <x14:cfIcon iconSet="3Symbols2" iconId="2"/>
              <x14:cfIcon iconSet="3Symbols2" iconId="0"/>
              <x14:cfIcon iconSet="3Symbols2" iconId="0"/>
            </x14:iconSet>
          </x14:cfRule>
          <xm:sqref>O23:O24</xm:sqref>
        </x14:conditionalFormatting>
        <x14:conditionalFormatting xmlns:xm="http://schemas.microsoft.com/office/excel/2006/main">
          <x14:cfRule type="iconSet" priority="54" id="{DEA29BB7-0B10-46FC-AF52-A590EA889898}">
            <x14:iconSet iconSet="3Symbols2" showValue="0" custom="1">
              <x14:cfvo type="percent">
                <xm:f>0</xm:f>
              </x14:cfvo>
              <x14:cfvo type="num" gte="0">
                <xm:f>0</xm:f>
              </x14:cfvo>
              <x14:cfvo type="num">
                <xm:f>1</xm:f>
              </x14:cfvo>
              <x14:cfIcon iconSet="3Symbols2" iconId="2"/>
              <x14:cfIcon iconSet="3Symbols2" iconId="0"/>
              <x14:cfIcon iconSet="3Symbols2" iconId="0"/>
            </x14:iconSet>
          </x14:cfRule>
          <xm:sqref>O31:O38 M46</xm:sqref>
        </x14:conditionalFormatting>
        <x14:conditionalFormatting xmlns:xm="http://schemas.microsoft.com/office/excel/2006/main">
          <x14:cfRule type="iconSet" priority="41" id="{7B18ABF7-C3D4-4B9A-9AA9-C19AF3C928D7}">
            <x14:iconSet iconSet="3Symbols2" showValue="0" custom="1">
              <x14:cfvo type="percent">
                <xm:f>0</xm:f>
              </x14:cfvo>
              <x14:cfvo type="num" gte="0">
                <xm:f>0</xm:f>
              </x14:cfvo>
              <x14:cfvo type="num">
                <xm:f>1</xm:f>
              </x14:cfvo>
              <x14:cfIcon iconSet="3Symbols2" iconId="2"/>
              <x14:cfIcon iconSet="3Symbols2" iconId="0"/>
              <x14:cfIcon iconSet="3Symbols2" iconId="0"/>
            </x14:iconSet>
          </x14:cfRule>
          <xm:sqref>O85</xm:sqref>
        </x14:conditionalFormatting>
        <x14:conditionalFormatting xmlns:xm="http://schemas.microsoft.com/office/excel/2006/main">
          <x14:cfRule type="iconSet" priority="40" id="{6E6C964F-4D97-442E-A0D5-2516E35A5015}">
            <x14:iconSet iconSet="3Symbols2" showValue="0" custom="1">
              <x14:cfvo type="percent">
                <xm:f>0</xm:f>
              </x14:cfvo>
              <x14:cfvo type="num" gte="0">
                <xm:f>0</xm:f>
              </x14:cfvo>
              <x14:cfvo type="num">
                <xm:f>1</xm:f>
              </x14:cfvo>
              <x14:cfIcon iconSet="3Symbols2" iconId="2"/>
              <x14:cfIcon iconSet="3Symbols2" iconId="0"/>
              <x14:cfIcon iconSet="3Symbols2" iconId="0"/>
            </x14:iconSet>
          </x14:cfRule>
          <xm:sqref>O86</xm:sqref>
        </x14:conditionalFormatting>
        <x14:conditionalFormatting xmlns:xm="http://schemas.microsoft.com/office/excel/2006/main">
          <x14:cfRule type="iconSet" priority="30" id="{99BDB179-2003-4310-925A-B79066318BAD}">
            <x14:iconSet iconSet="3Symbols2" showValue="0" custom="1">
              <x14:cfvo type="percent">
                <xm:f>0</xm:f>
              </x14:cfvo>
              <x14:cfvo type="num" gte="0">
                <xm:f>0</xm:f>
              </x14:cfvo>
              <x14:cfvo type="num">
                <xm:f>1</xm:f>
              </x14:cfvo>
              <x14:cfIcon iconSet="3Symbols2" iconId="2"/>
              <x14:cfIcon iconSet="3Symbols2" iconId="0"/>
              <x14:cfIcon iconSet="3Symbols2" iconId="0"/>
            </x14:iconSet>
          </x14:cfRule>
          <xm:sqref>O100</xm:sqref>
        </x14:conditionalFormatting>
        <x14:conditionalFormatting xmlns:xm="http://schemas.microsoft.com/office/excel/2006/main">
          <x14:cfRule type="iconSet" priority="32" id="{02D0C41B-3E31-4FE8-9262-F362BFE7598C}">
            <x14:iconSet iconSet="3Symbols2" showValue="0" custom="1">
              <x14:cfvo type="percent">
                <xm:f>0</xm:f>
              </x14:cfvo>
              <x14:cfvo type="num" gte="0">
                <xm:f>0</xm:f>
              </x14:cfvo>
              <x14:cfvo type="num">
                <xm:f>1</xm:f>
              </x14:cfvo>
              <x14:cfIcon iconSet="3Symbols2" iconId="2"/>
              <x14:cfIcon iconSet="3Symbols2" iconId="0"/>
              <x14:cfIcon iconSet="3Symbols2" iconId="0"/>
            </x14:iconSet>
          </x14:cfRule>
          <xm:sqref>O101:O103</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E5D1C8B8-9B5F-4D83-B4BD-E9FE9784B11B}">
          <x14:formula1>
            <xm:f>cfg!$G$2:$G$20</xm:f>
          </x14:formula1>
          <xm:sqref>C21:F21</xm:sqref>
        </x14:dataValidation>
        <x14:dataValidation type="list" allowBlank="1" showInputMessage="1" showErrorMessage="1" xr:uid="{5DF53DAD-0ACB-4371-BCFD-01307F10CD27}">
          <x14:formula1>
            <xm:f>cfg!$P$2:$P$6</xm:f>
          </x14:formula1>
          <xm:sqref>L101:L103</xm:sqref>
        </x14:dataValidation>
        <x14:dataValidation type="list" allowBlank="1" showInputMessage="1" showErrorMessage="1" xr:uid="{C07CBC8D-DF77-47E2-A38B-B6FA01FF7A7E}">
          <x14:formula1>
            <xm:f>cfg!$B$61:$B$69</xm:f>
          </x14:formula1>
          <xm:sqref>M21</xm:sqref>
        </x14:dataValidation>
        <x14:dataValidation type="list" allowBlank="1" showInputMessage="1" showErrorMessage="1" xr:uid="{F6F82A8D-C462-49AD-8698-778B617958EC}">
          <x14:formula1>
            <xm:f>cfg!$N$2:$N$2</xm:f>
          </x14:formula1>
          <xm:sqref>J24:N24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1FD7A-6747-4793-8549-AF156D6869A0}">
  <sheetPr>
    <pageSetUpPr fitToPage="1"/>
  </sheetPr>
  <dimension ref="A1:AS725"/>
  <sheetViews>
    <sheetView showGridLines="0" zoomScale="70" zoomScaleNormal="70" zoomScaleSheetLayoutView="120" workbookViewId="0">
      <pane ySplit="11" topLeftCell="A12" activePane="bottomLeft" state="frozen"/>
      <selection pane="bottomLeft" activeCell="C12" sqref="C12"/>
    </sheetView>
  </sheetViews>
  <sheetFormatPr defaultColWidth="9.140625" defaultRowHeight="15" x14ac:dyDescent="0.25"/>
  <cols>
    <col min="1" max="1" width="3.7109375" style="20" customWidth="1"/>
    <col min="2" max="2" width="9" style="12" customWidth="1"/>
    <col min="3" max="3" width="23.140625" style="115" customWidth="1"/>
    <col min="4" max="4" width="28.85546875" style="74" customWidth="1"/>
    <col min="5" max="5" width="12.28515625" style="79" customWidth="1"/>
    <col min="6" max="6" width="9.140625" style="79"/>
    <col min="7" max="7" width="11.7109375" style="12" customWidth="1"/>
    <col min="8" max="8" width="17.85546875" style="74" customWidth="1"/>
    <col min="9" max="9" width="9.140625" style="79"/>
    <col min="10" max="10" width="11.7109375" style="12" customWidth="1"/>
    <col min="11" max="11" width="17.85546875" style="74" customWidth="1"/>
    <col min="12" max="12" width="9.42578125" style="79" customWidth="1"/>
    <col min="13" max="13" width="12" style="12" customWidth="1"/>
    <col min="14" max="14" width="16.85546875" style="74" customWidth="1"/>
    <col min="15" max="15" width="10.7109375" style="117" customWidth="1"/>
    <col min="16" max="16" width="13.85546875" style="74" customWidth="1"/>
    <col min="17" max="17" width="49.5703125" style="25" customWidth="1"/>
    <col min="18" max="18" width="12.85546875" style="20" hidden="1" customWidth="1"/>
    <col min="19" max="19" width="23.5703125" style="74" hidden="1" customWidth="1"/>
    <col min="20" max="20" width="22.140625" style="12" hidden="1" customWidth="1"/>
    <col min="21" max="22" width="19" style="117" hidden="1" customWidth="1"/>
    <col min="23" max="27" width="14" style="12" hidden="1" customWidth="1"/>
    <col min="28" max="28" width="34.28515625" style="12" hidden="1" customWidth="1"/>
    <col min="29" max="29" width="13" style="20" hidden="1" customWidth="1"/>
    <col min="30" max="30" width="16.7109375" style="196" hidden="1" customWidth="1"/>
    <col min="31" max="31" width="8.7109375" style="197" hidden="1" customWidth="1"/>
    <col min="32" max="32" width="16.28515625" style="196" hidden="1" customWidth="1"/>
    <col min="33" max="34" width="13.7109375" style="207" hidden="1" customWidth="1"/>
    <col min="35" max="35" width="45" style="12" hidden="1" customWidth="1"/>
    <col min="36" max="36" width="24.7109375" style="12" hidden="1" customWidth="1"/>
    <col min="37" max="37" width="17.42578125" style="12" hidden="1" customWidth="1"/>
    <col min="38" max="38" width="24.7109375" style="12" hidden="1" customWidth="1"/>
    <col min="39" max="39" width="29" style="122" hidden="1" customWidth="1"/>
    <col min="40" max="40" width="22.5703125" style="12" hidden="1" customWidth="1"/>
    <col min="41" max="45" width="9.140625" style="12" hidden="1" customWidth="1"/>
    <col min="46" max="47" width="9.140625" style="12" customWidth="1"/>
    <col min="48" max="16384" width="9.140625" style="12"/>
  </cols>
  <sheetData>
    <row r="1" spans="1:43" ht="15" customHeight="1" x14ac:dyDescent="0.25">
      <c r="C1" s="12"/>
      <c r="D1" s="12"/>
      <c r="E1" s="12"/>
      <c r="Q1" s="20"/>
      <c r="R1" s="12"/>
    </row>
    <row r="2" spans="1:43" x14ac:dyDescent="0.25">
      <c r="C2" s="12"/>
      <c r="D2" s="12"/>
      <c r="E2" s="12"/>
      <c r="F2" s="103"/>
      <c r="G2" s="20"/>
      <c r="I2" s="103"/>
      <c r="J2" s="20"/>
      <c r="Q2" s="20"/>
      <c r="R2" s="12"/>
    </row>
    <row r="3" spans="1:43" ht="13.5" customHeight="1" x14ac:dyDescent="0.25">
      <c r="B3" s="300" t="s">
        <v>57</v>
      </c>
      <c r="C3" s="300"/>
      <c r="D3" s="300"/>
      <c r="E3" s="300"/>
      <c r="F3" s="300"/>
      <c r="G3" s="300"/>
      <c r="H3" s="300"/>
      <c r="I3" s="316" t="str">
        <f>IF(AND(nif_promotor= "", nome_promotor= ""),"",_xlfn.CONCAT(nif_promotor, " - ",nome_promotor))</f>
        <v/>
      </c>
      <c r="J3" s="316"/>
      <c r="K3" s="316"/>
      <c r="L3" s="316"/>
      <c r="M3" s="316"/>
      <c r="N3" s="316"/>
      <c r="O3" s="317" t="s">
        <v>334</v>
      </c>
      <c r="P3" s="318"/>
      <c r="Q3" s="301">
        <v>1</v>
      </c>
      <c r="R3" s="76"/>
    </row>
    <row r="4" spans="1:43" ht="15" customHeight="1" x14ac:dyDescent="0.25">
      <c r="B4" s="300"/>
      <c r="C4" s="300"/>
      <c r="D4" s="300"/>
      <c r="E4" s="300"/>
      <c r="F4" s="300"/>
      <c r="G4" s="300"/>
      <c r="H4" s="300"/>
      <c r="I4" s="316"/>
      <c r="J4" s="316"/>
      <c r="K4" s="316"/>
      <c r="L4" s="316"/>
      <c r="M4" s="316"/>
      <c r="N4" s="316"/>
      <c r="O4" s="317"/>
      <c r="P4" s="318"/>
      <c r="Q4" s="301"/>
      <c r="R4" s="77"/>
      <c r="S4" s="78"/>
      <c r="T4" s="74"/>
    </row>
    <row r="5" spans="1:43" ht="15" customHeight="1" x14ac:dyDescent="0.25">
      <c r="B5" s="300"/>
      <c r="C5" s="300"/>
      <c r="D5" s="300"/>
      <c r="E5" s="300"/>
      <c r="F5" s="300"/>
      <c r="G5" s="300"/>
      <c r="H5" s="300"/>
      <c r="I5" s="316"/>
      <c r="J5" s="316"/>
      <c r="K5" s="316"/>
      <c r="L5" s="316"/>
      <c r="M5" s="316"/>
      <c r="N5" s="316"/>
      <c r="O5" s="317"/>
      <c r="P5" s="318"/>
      <c r="Q5" s="301"/>
      <c r="R5" s="77"/>
      <c r="S5" s="78"/>
      <c r="T5" s="78"/>
      <c r="U5" s="116"/>
      <c r="V5" s="116"/>
      <c r="W5" s="78"/>
      <c r="X5" s="78"/>
      <c r="Y5" s="78"/>
      <c r="Z5" s="78"/>
      <c r="AA5" s="78"/>
      <c r="AB5" s="78"/>
      <c r="AC5" s="78"/>
      <c r="AD5" s="193"/>
      <c r="AE5" s="194"/>
      <c r="AF5" s="193"/>
      <c r="AG5" s="204"/>
      <c r="AH5" s="204"/>
    </row>
    <row r="6" spans="1:43" ht="15" customHeight="1" x14ac:dyDescent="0.25">
      <c r="B6" s="300"/>
      <c r="C6" s="300"/>
      <c r="D6" s="300"/>
      <c r="E6" s="300"/>
      <c r="F6" s="300"/>
      <c r="G6" s="300"/>
      <c r="H6" s="300"/>
      <c r="I6" s="316"/>
      <c r="J6" s="316"/>
      <c r="K6" s="316"/>
      <c r="L6" s="316"/>
      <c r="M6" s="316"/>
      <c r="N6" s="316"/>
      <c r="O6" s="319" t="s">
        <v>335</v>
      </c>
      <c r="P6" s="320"/>
      <c r="Q6" s="302" t="s">
        <v>256</v>
      </c>
      <c r="R6" s="77"/>
      <c r="S6" s="78"/>
      <c r="T6" s="78"/>
      <c r="U6" s="116"/>
      <c r="V6" s="116"/>
      <c r="W6" s="78"/>
      <c r="X6" s="78"/>
      <c r="Y6" s="78"/>
      <c r="Z6" s="78"/>
      <c r="AA6" s="78"/>
      <c r="AB6" s="78"/>
      <c r="AC6" s="78"/>
      <c r="AD6" s="193"/>
      <c r="AE6" s="194"/>
      <c r="AF6" s="193"/>
      <c r="AG6" s="204"/>
      <c r="AH6" s="204"/>
    </row>
    <row r="7" spans="1:43" ht="15" customHeight="1" x14ac:dyDescent="0.25">
      <c r="B7" s="300"/>
      <c r="C7" s="300"/>
      <c r="D7" s="300"/>
      <c r="E7" s="300"/>
      <c r="F7" s="300"/>
      <c r="G7" s="300"/>
      <c r="H7" s="300"/>
      <c r="I7" s="316"/>
      <c r="J7" s="316"/>
      <c r="K7" s="316"/>
      <c r="L7" s="316"/>
      <c r="M7" s="316"/>
      <c r="N7" s="316"/>
      <c r="O7" s="319"/>
      <c r="P7" s="320"/>
      <c r="Q7" s="302"/>
      <c r="R7" s="77"/>
      <c r="S7" s="78"/>
      <c r="T7" s="78"/>
      <c r="U7" s="116"/>
      <c r="V7" s="116"/>
      <c r="AD7" s="193"/>
      <c r="AE7" s="194"/>
      <c r="AF7" s="193"/>
      <c r="AG7" s="204"/>
      <c r="AH7" s="204"/>
    </row>
    <row r="8" spans="1:43" ht="15" customHeight="1" x14ac:dyDescent="0.25">
      <c r="B8" s="20"/>
      <c r="C8" s="20"/>
      <c r="D8" s="20"/>
      <c r="E8" s="20"/>
      <c r="F8" s="104"/>
      <c r="G8" s="104"/>
      <c r="H8" s="104"/>
      <c r="I8" s="104"/>
      <c r="J8" s="104"/>
      <c r="K8" s="104"/>
      <c r="L8" s="104"/>
      <c r="M8" s="104"/>
      <c r="N8" s="104"/>
      <c r="O8" s="131"/>
      <c r="P8" s="88"/>
      <c r="Q8" s="20"/>
      <c r="R8" s="77"/>
      <c r="S8" s="78"/>
      <c r="T8" s="78"/>
      <c r="U8" s="116"/>
      <c r="V8" s="116"/>
      <c r="W8" s="78"/>
      <c r="X8" s="78"/>
      <c r="Y8" s="78"/>
      <c r="Z8" s="78"/>
      <c r="AA8" s="78"/>
      <c r="AB8" s="78"/>
      <c r="AC8" s="78"/>
      <c r="AD8" s="193"/>
      <c r="AE8" s="194"/>
      <c r="AF8" s="193"/>
      <c r="AG8" s="204"/>
      <c r="AH8" s="204"/>
      <c r="AJ8" s="12" t="e">
        <f ca="1">OFFSET($AI$13,MATCH(C12,tp_desp,0),6)</f>
        <v>#N/A</v>
      </c>
    </row>
    <row r="9" spans="1:43" ht="15" customHeight="1" thickBot="1" x14ac:dyDescent="0.3">
      <c r="B9" s="104"/>
      <c r="C9" s="104"/>
      <c r="D9" s="104"/>
      <c r="E9" s="104"/>
      <c r="F9" s="104"/>
      <c r="G9" s="104"/>
      <c r="H9" s="104"/>
      <c r="I9" s="104"/>
      <c r="J9" s="104"/>
      <c r="K9" s="104"/>
      <c r="L9" s="104"/>
      <c r="M9" s="104"/>
      <c r="N9" s="104"/>
      <c r="O9" s="130"/>
      <c r="P9" s="129"/>
      <c r="Q9" s="20"/>
      <c r="R9" s="77"/>
      <c r="S9" s="78"/>
      <c r="T9" s="78"/>
      <c r="U9" s="116"/>
      <c r="V9" s="116"/>
      <c r="W9" s="78"/>
      <c r="X9" s="78"/>
      <c r="Y9" s="78"/>
      <c r="Z9" s="78"/>
      <c r="AA9" s="78"/>
      <c r="AB9" s="78"/>
      <c r="AC9" s="78"/>
      <c r="AD9" s="193"/>
      <c r="AE9" s="194"/>
      <c r="AF9" s="193"/>
      <c r="AG9" s="204"/>
      <c r="AH9" s="204"/>
    </row>
    <row r="10" spans="1:43" s="79" customFormat="1" ht="38.25" customHeight="1" thickBot="1" x14ac:dyDescent="0.3">
      <c r="A10" s="103"/>
      <c r="B10" s="303" t="s">
        <v>253</v>
      </c>
      <c r="C10" s="305" t="s">
        <v>273</v>
      </c>
      <c r="D10" s="306"/>
      <c r="E10" s="307"/>
      <c r="F10" s="308" t="s">
        <v>255</v>
      </c>
      <c r="G10" s="309"/>
      <c r="H10" s="309"/>
      <c r="I10" s="308" t="s">
        <v>62</v>
      </c>
      <c r="J10" s="309"/>
      <c r="K10" s="309"/>
      <c r="L10" s="310" t="s">
        <v>63</v>
      </c>
      <c r="M10" s="311"/>
      <c r="N10" s="311"/>
      <c r="O10" s="312" t="s">
        <v>252</v>
      </c>
      <c r="P10" s="313"/>
      <c r="Q10" s="296" t="s">
        <v>64</v>
      </c>
      <c r="R10" s="80"/>
      <c r="S10" s="298" t="s">
        <v>65</v>
      </c>
      <c r="T10" s="299"/>
      <c r="U10" s="299"/>
      <c r="V10" s="299"/>
      <c r="W10" s="299"/>
      <c r="X10" s="299"/>
      <c r="Y10" s="299"/>
      <c r="Z10" s="299"/>
      <c r="AA10" s="299"/>
      <c r="AB10" s="299"/>
      <c r="AC10" s="189"/>
      <c r="AD10" s="293" t="s">
        <v>326</v>
      </c>
      <c r="AE10" s="294"/>
      <c r="AF10" s="295"/>
      <c r="AG10" s="212" t="s">
        <v>336</v>
      </c>
      <c r="AH10" s="205"/>
    </row>
    <row r="11" spans="1:43" s="81" customFormat="1" ht="48" customHeight="1" thickBot="1" x14ac:dyDescent="0.3">
      <c r="A11" s="119"/>
      <c r="B11" s="304"/>
      <c r="C11" s="107" t="s">
        <v>276</v>
      </c>
      <c r="D11" s="107" t="s">
        <v>274</v>
      </c>
      <c r="E11" s="106" t="s">
        <v>275</v>
      </c>
      <c r="F11" s="82" t="s">
        <v>66</v>
      </c>
      <c r="G11" s="84" t="s">
        <v>50</v>
      </c>
      <c r="H11" s="84" t="s">
        <v>68</v>
      </c>
      <c r="I11" s="105" t="s">
        <v>66</v>
      </c>
      <c r="J11" s="105" t="s">
        <v>50</v>
      </c>
      <c r="K11" s="106" t="s">
        <v>68</v>
      </c>
      <c r="L11" s="82" t="s">
        <v>66</v>
      </c>
      <c r="M11" s="83" t="s">
        <v>50</v>
      </c>
      <c r="N11" s="84" t="s">
        <v>68</v>
      </c>
      <c r="O11" s="112" t="s">
        <v>259</v>
      </c>
      <c r="P11" s="106" t="s">
        <v>260</v>
      </c>
      <c r="Q11" s="297"/>
      <c r="R11" s="85"/>
      <c r="S11" s="86" t="s">
        <v>262</v>
      </c>
      <c r="T11" s="110" t="s">
        <v>261</v>
      </c>
      <c r="U11" s="124" t="s">
        <v>264</v>
      </c>
      <c r="V11" s="124" t="s">
        <v>316</v>
      </c>
      <c r="W11" s="125" t="s">
        <v>254</v>
      </c>
      <c r="X11" s="125" t="s">
        <v>323</v>
      </c>
      <c r="Y11" s="125" t="s">
        <v>318</v>
      </c>
      <c r="Z11" s="125" t="s">
        <v>319</v>
      </c>
      <c r="AA11" s="314" t="s">
        <v>69</v>
      </c>
      <c r="AB11" s="315"/>
      <c r="AC11" s="118"/>
      <c r="AD11" s="192" t="s">
        <v>325</v>
      </c>
      <c r="AE11" s="195" t="s">
        <v>245</v>
      </c>
      <c r="AF11" s="192" t="s">
        <v>327</v>
      </c>
      <c r="AG11" s="211" t="s">
        <v>337</v>
      </c>
      <c r="AH11" s="206"/>
      <c r="AI11" s="160">
        <f>+O12+T13</f>
        <v>0</v>
      </c>
    </row>
    <row r="12" spans="1:43" ht="15.75" thickBot="1" x14ac:dyDescent="0.3">
      <c r="B12" s="144">
        <v>1</v>
      </c>
      <c r="C12" s="135"/>
      <c r="D12" s="134"/>
      <c r="E12" s="145"/>
      <c r="F12" s="145"/>
      <c r="G12" s="147"/>
      <c r="H12" s="134"/>
      <c r="I12" s="145"/>
      <c r="J12" s="147"/>
      <c r="K12" s="134"/>
      <c r="L12" s="146"/>
      <c r="M12" s="147"/>
      <c r="N12" s="134"/>
      <c r="O12" s="136"/>
      <c r="P12" s="140">
        <f>ROUND(O12 * IF(H12&lt;&gt;"",H12,IF(N12&lt;&gt;"",N12,K12)),2)</f>
        <v>0</v>
      </c>
      <c r="Q12" s="148"/>
      <c r="R12" s="88"/>
      <c r="S12" s="109">
        <f>IF(H12&lt;&gt;"",H12,IF(K12&lt;&gt;"",K12,N12))</f>
        <v>0</v>
      </c>
      <c r="T12" s="113">
        <f>+P12</f>
        <v>0</v>
      </c>
      <c r="U12" s="126" t="str">
        <f t="shared" ref="U12:U43" si="0">IFERROR(INDEX($AJ$14:$AJ$17, MATCH(C12, $AI$14:$AI$17, 0)), " ")</f>
        <v xml:space="preserve"> </v>
      </c>
      <c r="V12" s="127" t="str">
        <f t="shared" ref="V12" si="1">IFERROR(U12*T12,"")</f>
        <v/>
      </c>
      <c r="W12" s="128"/>
      <c r="X12" s="128" t="str">
        <f>IF(W12="elegível",V12, "")</f>
        <v/>
      </c>
      <c r="Y12" s="186">
        <f>IFERROR(IF(
   SUMIFS($X$12:X12,$C$12:C12,C12) &gt; VLOOKUP(C12,$AI$14:$AK$17,3,0),
   MAX(0, VLOOKUP(C12,$AI$14:$AK$17,3,0) - (SUMIFS($X$12:X12,$C$12:C12,C12)-X12)),
   X12
),0)</f>
        <v>0</v>
      </c>
      <c r="Z12" s="186">
        <f>IFERROR(X12-Y12, 0)</f>
        <v>0</v>
      </c>
      <c r="AA12" s="291"/>
      <c r="AB12" s="292"/>
      <c r="AC12" s="190"/>
      <c r="AD12" s="198">
        <f>+Y12</f>
        <v>0</v>
      </c>
      <c r="AE12" s="199">
        <v>0</v>
      </c>
      <c r="AF12" s="198">
        <f>IFERROR(AD12*AE12, 0)</f>
        <v>0</v>
      </c>
      <c r="AG12" s="213" t="str">
        <f t="shared" ref="AG12:AG76" si="2">IFERROR((AD12-AF12)/AD12, "")</f>
        <v/>
      </c>
      <c r="AH12" s="208"/>
    </row>
    <row r="13" spans="1:43" ht="15.75" thickBot="1" x14ac:dyDescent="0.3">
      <c r="B13" s="149">
        <v>2</v>
      </c>
      <c r="C13" s="138"/>
      <c r="D13" s="137"/>
      <c r="E13" s="150"/>
      <c r="F13" s="150"/>
      <c r="G13" s="151"/>
      <c r="H13" s="137"/>
      <c r="I13" s="152"/>
      <c r="J13" s="154"/>
      <c r="K13" s="137"/>
      <c r="L13" s="152"/>
      <c r="M13" s="154"/>
      <c r="N13" s="137"/>
      <c r="O13" s="139"/>
      <c r="P13" s="141">
        <f t="shared" ref="P13:P76" si="3">ROUND(O13 * IF(H13&lt;&gt;"",H13,IF(N13&lt;&gt;"",N13,K13)),2)</f>
        <v>0</v>
      </c>
      <c r="Q13" s="153"/>
      <c r="R13" s="75"/>
      <c r="S13" s="109">
        <f t="shared" ref="S13:S75" si="4">IF(H13&lt;&gt;"",H13,IF(K13&lt;&gt;"",K13,N13))</f>
        <v>0</v>
      </c>
      <c r="T13" s="113">
        <f>+P13</f>
        <v>0</v>
      </c>
      <c r="U13" s="126" t="str">
        <f t="shared" si="0"/>
        <v xml:space="preserve"> </v>
      </c>
      <c r="V13" s="127" t="str">
        <f t="shared" ref="V13:V76" si="5">IFERROR(U13*T13,"")</f>
        <v/>
      </c>
      <c r="W13" s="128"/>
      <c r="X13" s="128" t="str">
        <f t="shared" ref="X13:X76" si="6">IF(W13="elegível",V13, "")</f>
        <v/>
      </c>
      <c r="Y13" s="186">
        <f>IFERROR(IF(
   SUMIFS($X$12:X13,$C$12:C13,C13) &gt; VLOOKUP(C13,$AI$14:$AK$17,3,0),
   MAX(0, VLOOKUP(C13,$AI$14:$AK$17,3,0) - (SUMIFS($X$12:X13,$C$12:C13,C13)-X13)),
   X13
),0)</f>
        <v>0</v>
      </c>
      <c r="Z13" s="186">
        <f t="shared" ref="Z13:Z43" si="7">IFERROR(X13-Y13, 0)</f>
        <v>0</v>
      </c>
      <c r="AA13" s="291"/>
      <c r="AB13" s="292"/>
      <c r="AC13" s="191"/>
      <c r="AD13" s="198">
        <f>+Y13</f>
        <v>0</v>
      </c>
      <c r="AE13" s="199">
        <v>0</v>
      </c>
      <c r="AF13" s="198">
        <f t="shared" ref="AF13" si="8">IFERROR(AD13*AE13, 0)</f>
        <v>0</v>
      </c>
      <c r="AG13" s="213" t="str">
        <f t="shared" si="2"/>
        <v/>
      </c>
      <c r="AH13" s="208"/>
      <c r="AI13" s="119" t="s">
        <v>67</v>
      </c>
      <c r="AJ13" s="119" t="s">
        <v>317</v>
      </c>
      <c r="AK13" s="119" t="s">
        <v>267</v>
      </c>
      <c r="AL13" s="119" t="s">
        <v>321</v>
      </c>
      <c r="AM13" s="155" t="s">
        <v>320</v>
      </c>
      <c r="AN13" s="155" t="s">
        <v>322</v>
      </c>
    </row>
    <row r="14" spans="1:43" ht="15.75" thickBot="1" x14ac:dyDescent="0.3">
      <c r="B14" s="144">
        <v>3</v>
      </c>
      <c r="C14" s="135"/>
      <c r="D14" s="134"/>
      <c r="E14" s="145"/>
      <c r="F14" s="145"/>
      <c r="G14" s="147"/>
      <c r="H14" s="134"/>
      <c r="I14" s="145"/>
      <c r="J14" s="147"/>
      <c r="K14" s="134"/>
      <c r="L14" s="146"/>
      <c r="M14" s="147"/>
      <c r="N14" s="134"/>
      <c r="O14" s="136"/>
      <c r="P14" s="140">
        <f t="shared" si="3"/>
        <v>0</v>
      </c>
      <c r="Q14" s="148"/>
      <c r="R14" s="75"/>
      <c r="S14" s="109">
        <f t="shared" si="4"/>
        <v>0</v>
      </c>
      <c r="T14" s="113">
        <f t="shared" ref="T14:T77" si="9">+P14</f>
        <v>0</v>
      </c>
      <c r="U14" s="126" t="str">
        <f t="shared" si="0"/>
        <v xml:space="preserve"> </v>
      </c>
      <c r="V14" s="127" t="str">
        <f t="shared" si="5"/>
        <v/>
      </c>
      <c r="W14" s="128"/>
      <c r="X14" s="128" t="str">
        <f t="shared" si="6"/>
        <v/>
      </c>
      <c r="Y14" s="186">
        <f>IFERROR(IF(
   SUMIFS($X$12:X14,$C$12:C14,C14) &gt; VLOOKUP(C14,$AI$14:$AK$17,3,0),
   MAX(0, VLOOKUP(C14,$AI$14:$AK$17,3,0) - (SUMIFS($X$12:X14,$C$12:C14,C14)-X14)),
   X14
),0)</f>
        <v>0</v>
      </c>
      <c r="Z14" s="186">
        <f t="shared" si="7"/>
        <v>0</v>
      </c>
      <c r="AA14" s="291"/>
      <c r="AB14" s="292"/>
      <c r="AC14" s="190"/>
      <c r="AD14" s="198">
        <f>+Y14</f>
        <v>0</v>
      </c>
      <c r="AE14" s="199">
        <v>0</v>
      </c>
      <c r="AF14" s="198">
        <f>IFERROR(AD14*AE14, 0)</f>
        <v>0</v>
      </c>
      <c r="AG14" s="213" t="str">
        <f t="shared" si="2"/>
        <v/>
      </c>
      <c r="AH14" s="208"/>
      <c r="AI14" s="114" t="s">
        <v>268</v>
      </c>
      <c r="AJ14" s="120">
        <v>0.75</v>
      </c>
      <c r="AK14" s="156">
        <v>20000</v>
      </c>
      <c r="AL14" s="156">
        <f>SUMIF($C$12:$C$161,AI14,$X$12:$X$973)</f>
        <v>0</v>
      </c>
      <c r="AM14" s="123">
        <f>SUMIF($C$12:$C$161,AI14,$Y$12:$Y$973)</f>
        <v>0</v>
      </c>
      <c r="AN14" s="123">
        <f>SUMIF($C$12:$C$161,AI14,$Z$12:$Z$973)</f>
        <v>0</v>
      </c>
      <c r="AP14" s="187"/>
      <c r="AQ14" s="187"/>
    </row>
    <row r="15" spans="1:43" ht="15.75" thickBot="1" x14ac:dyDescent="0.3">
      <c r="B15" s="149">
        <v>4</v>
      </c>
      <c r="C15" s="138"/>
      <c r="D15" s="137"/>
      <c r="E15" s="150"/>
      <c r="F15" s="150"/>
      <c r="G15" s="151"/>
      <c r="H15" s="137"/>
      <c r="I15" s="152"/>
      <c r="J15" s="154"/>
      <c r="K15" s="137"/>
      <c r="L15" s="152"/>
      <c r="M15" s="154"/>
      <c r="N15" s="137"/>
      <c r="O15" s="139"/>
      <c r="P15" s="141">
        <f t="shared" si="3"/>
        <v>0</v>
      </c>
      <c r="Q15" s="153"/>
      <c r="R15" s="75"/>
      <c r="S15" s="109">
        <f t="shared" si="4"/>
        <v>0</v>
      </c>
      <c r="T15" s="113">
        <f t="shared" si="9"/>
        <v>0</v>
      </c>
      <c r="U15" s="126" t="str">
        <f t="shared" si="0"/>
        <v xml:space="preserve"> </v>
      </c>
      <c r="V15" s="127" t="str">
        <f t="shared" si="5"/>
        <v/>
      </c>
      <c r="W15" s="128"/>
      <c r="X15" s="128" t="str">
        <f t="shared" si="6"/>
        <v/>
      </c>
      <c r="Y15" s="186">
        <f>IFERROR(IF(
   SUMIFS($X$12:X15,$C$12:C15,C15) &gt; VLOOKUP(C15,$AI$14:$AK$17,3,0),
   MAX(0, VLOOKUP(C15,$AI$14:$AK$17,3,0) - (SUMIFS($X$12:X15,$C$12:C15,C15)-X15)),
   X15
),0)</f>
        <v>0</v>
      </c>
      <c r="Z15" s="186">
        <f t="shared" si="7"/>
        <v>0</v>
      </c>
      <c r="AA15" s="291"/>
      <c r="AB15" s="292"/>
      <c r="AC15" s="190"/>
      <c r="AD15" s="198">
        <f t="shared" ref="AD15:AD78" si="10">+Y15</f>
        <v>0</v>
      </c>
      <c r="AE15" s="199">
        <v>0</v>
      </c>
      <c r="AF15" s="198">
        <f>IFERROR(AD15*AE15, 0)</f>
        <v>0</v>
      </c>
      <c r="AG15" s="213" t="str">
        <f t="shared" si="2"/>
        <v/>
      </c>
      <c r="AH15" s="208"/>
      <c r="AI15" s="114" t="s">
        <v>269</v>
      </c>
      <c r="AJ15" s="120">
        <v>0.5</v>
      </c>
      <c r="AK15" s="121">
        <v>20000</v>
      </c>
      <c r="AL15" s="156">
        <f>SUMIF($C$12:$C$161,AI15,$X$12:$X$973)</f>
        <v>0</v>
      </c>
      <c r="AM15" s="123">
        <f>SUMIF($C$12:$C$161,AI15,$Y$12:$Y$973)</f>
        <v>0</v>
      </c>
      <c r="AN15" s="123">
        <f t="shared" ref="AN15:AN17" si="11">SUMIF($C$12:$C$161,AI15,$Z$12:$Z$973)</f>
        <v>0</v>
      </c>
      <c r="AP15" s="187"/>
      <c r="AQ15" s="187"/>
    </row>
    <row r="16" spans="1:43" ht="15.75" thickBot="1" x14ac:dyDescent="0.3">
      <c r="B16" s="144">
        <v>5</v>
      </c>
      <c r="C16" s="135"/>
      <c r="D16" s="134"/>
      <c r="E16" s="145"/>
      <c r="F16" s="145"/>
      <c r="G16" s="147"/>
      <c r="H16" s="134"/>
      <c r="I16" s="145"/>
      <c r="J16" s="147"/>
      <c r="K16" s="134"/>
      <c r="L16" s="146"/>
      <c r="M16" s="147"/>
      <c r="N16" s="134"/>
      <c r="O16" s="136"/>
      <c r="P16" s="140">
        <f t="shared" si="3"/>
        <v>0</v>
      </c>
      <c r="Q16" s="148"/>
      <c r="R16" s="75"/>
      <c r="S16" s="109">
        <f t="shared" si="4"/>
        <v>0</v>
      </c>
      <c r="T16" s="113">
        <f t="shared" si="9"/>
        <v>0</v>
      </c>
      <c r="U16" s="126" t="str">
        <f t="shared" si="0"/>
        <v xml:space="preserve"> </v>
      </c>
      <c r="V16" s="127" t="str">
        <f t="shared" si="5"/>
        <v/>
      </c>
      <c r="W16" s="128"/>
      <c r="X16" s="128" t="str">
        <f>IF(W16="elegível",V16, "")</f>
        <v/>
      </c>
      <c r="Y16" s="186">
        <f>IFERROR(IF(
   SUMIFS($X$12:X16,$C$12:C16,C16) &gt; VLOOKUP(C16,$AI$14:$AK$17,3,0),
   MAX(0, VLOOKUP(C16,$AI$14:$AK$17,3,0) - (SUMIFS($X$12:X16,$C$12:C16,C16)-X16)),
   X16
),0)</f>
        <v>0</v>
      </c>
      <c r="Z16" s="186">
        <f t="shared" si="7"/>
        <v>0</v>
      </c>
      <c r="AA16" s="291"/>
      <c r="AB16" s="292"/>
      <c r="AC16" s="190"/>
      <c r="AD16" s="198">
        <f t="shared" si="10"/>
        <v>0</v>
      </c>
      <c r="AE16" s="199">
        <v>0</v>
      </c>
      <c r="AF16" s="198">
        <f t="shared" ref="AF16:AF20" si="12">IFERROR(AD16*AE16, 0)</f>
        <v>0</v>
      </c>
      <c r="AG16" s="213" t="str">
        <f t="shared" si="2"/>
        <v/>
      </c>
      <c r="AH16" s="208"/>
      <c r="AI16" s="114" t="s">
        <v>263</v>
      </c>
      <c r="AJ16" s="120">
        <v>0.5</v>
      </c>
      <c r="AK16" s="121">
        <v>100000</v>
      </c>
      <c r="AL16" s="156">
        <f>SUMIF($C$12:$C$161,AI16,$X$12:$X$973)</f>
        <v>0</v>
      </c>
      <c r="AM16" s="123">
        <f>SUMIF($C$12:$C$161,AI16,$Y$12:$Y$973)</f>
        <v>0</v>
      </c>
      <c r="AN16" s="123">
        <f t="shared" si="11"/>
        <v>0</v>
      </c>
      <c r="AP16" s="187"/>
      <c r="AQ16" s="187"/>
    </row>
    <row r="17" spans="2:43" ht="15.75" thickBot="1" x14ac:dyDescent="0.3">
      <c r="B17" s="149">
        <v>6</v>
      </c>
      <c r="C17" s="138"/>
      <c r="D17" s="137"/>
      <c r="E17" s="150"/>
      <c r="F17" s="150"/>
      <c r="G17" s="151"/>
      <c r="H17" s="137"/>
      <c r="I17" s="152"/>
      <c r="J17" s="154"/>
      <c r="K17" s="137"/>
      <c r="L17" s="152"/>
      <c r="M17" s="154"/>
      <c r="N17" s="137"/>
      <c r="O17" s="139"/>
      <c r="P17" s="141">
        <f t="shared" si="3"/>
        <v>0</v>
      </c>
      <c r="Q17" s="153"/>
      <c r="R17" s="75"/>
      <c r="S17" s="109">
        <f t="shared" si="4"/>
        <v>0</v>
      </c>
      <c r="T17" s="113">
        <f t="shared" si="9"/>
        <v>0</v>
      </c>
      <c r="U17" s="126" t="str">
        <f t="shared" si="0"/>
        <v xml:space="preserve"> </v>
      </c>
      <c r="V17" s="127" t="str">
        <f>IFERROR(U17*T17,"")</f>
        <v/>
      </c>
      <c r="W17" s="128"/>
      <c r="X17" s="128" t="str">
        <f t="shared" si="6"/>
        <v/>
      </c>
      <c r="Y17" s="186">
        <f>IFERROR(IF(
   SUMIFS($X$12:X17,$C$12:C17,C17) &gt; VLOOKUP(C17,$AI$14:$AK$17,3,0),
   MAX(0, VLOOKUP(C17,$AI$14:$AK$17,3,0) - (SUMIFS($X$12:X17,$C$12:C17,C17)-X17)),
   X17
),0)</f>
        <v>0</v>
      </c>
      <c r="Z17" s="186">
        <f t="shared" si="7"/>
        <v>0</v>
      </c>
      <c r="AA17" s="291"/>
      <c r="AB17" s="292"/>
      <c r="AC17" s="190"/>
      <c r="AD17" s="198">
        <f t="shared" si="10"/>
        <v>0</v>
      </c>
      <c r="AE17" s="199">
        <v>0</v>
      </c>
      <c r="AF17" s="198">
        <f t="shared" si="12"/>
        <v>0</v>
      </c>
      <c r="AG17" s="213" t="str">
        <f t="shared" si="2"/>
        <v/>
      </c>
      <c r="AH17" s="208"/>
      <c r="AI17" s="114" t="s">
        <v>270</v>
      </c>
      <c r="AJ17" s="120">
        <v>0.15</v>
      </c>
      <c r="AK17" s="121">
        <v>20000</v>
      </c>
      <c r="AL17" s="156">
        <f t="shared" ref="AL17" si="13">SUMIF($C$12:$C$161,AI17,$X$12:$X$973)</f>
        <v>0</v>
      </c>
      <c r="AM17" s="123">
        <f t="shared" ref="AM17" si="14">SUMIF($C$12:$C$161,AI17,$Y$12:$Y$973)</f>
        <v>0</v>
      </c>
      <c r="AN17" s="123">
        <f t="shared" si="11"/>
        <v>0</v>
      </c>
      <c r="AP17" s="187"/>
      <c r="AQ17" s="187"/>
    </row>
    <row r="18" spans="2:43" ht="19.5" thickBot="1" x14ac:dyDescent="0.35">
      <c r="B18" s="144">
        <v>7</v>
      </c>
      <c r="C18" s="135"/>
      <c r="D18" s="134"/>
      <c r="E18" s="145"/>
      <c r="F18" s="145"/>
      <c r="G18" s="147"/>
      <c r="H18" s="134"/>
      <c r="I18" s="145"/>
      <c r="J18" s="147"/>
      <c r="K18" s="134"/>
      <c r="L18" s="146"/>
      <c r="M18" s="147"/>
      <c r="N18" s="134"/>
      <c r="O18" s="136"/>
      <c r="P18" s="140">
        <f t="shared" si="3"/>
        <v>0</v>
      </c>
      <c r="Q18" s="148"/>
      <c r="R18" s="75"/>
      <c r="S18" s="109">
        <f t="shared" si="4"/>
        <v>0</v>
      </c>
      <c r="T18" s="113">
        <f t="shared" si="9"/>
        <v>0</v>
      </c>
      <c r="U18" s="126" t="str">
        <f t="shared" si="0"/>
        <v xml:space="preserve"> </v>
      </c>
      <c r="V18" s="127" t="str">
        <f t="shared" si="5"/>
        <v/>
      </c>
      <c r="W18" s="128"/>
      <c r="X18" s="128" t="str">
        <f t="shared" si="6"/>
        <v/>
      </c>
      <c r="Y18" s="186">
        <f>IFERROR(IF(
   SUMIFS($X$12:X18,$C$12:C18,C18) &gt; VLOOKUP(C18,$AI$14:$AK$17,3,0),
   MAX(0, VLOOKUP(C18,$AI$14:$AK$17,3,0) - (SUMIFS($X$12:X18,$C$12:C18,C18)-X18)),
   X18
),0)</f>
        <v>0</v>
      </c>
      <c r="Z18" s="186">
        <f t="shared" si="7"/>
        <v>0</v>
      </c>
      <c r="AA18" s="291"/>
      <c r="AB18" s="292"/>
      <c r="AC18" s="190"/>
      <c r="AD18" s="198">
        <f t="shared" si="10"/>
        <v>0</v>
      </c>
      <c r="AE18" s="199">
        <v>0</v>
      </c>
      <c r="AF18" s="198">
        <f t="shared" si="12"/>
        <v>0</v>
      </c>
      <c r="AG18" s="213" t="str">
        <f t="shared" si="2"/>
        <v/>
      </c>
      <c r="AH18" s="208"/>
      <c r="AI18" s="63" t="s">
        <v>271</v>
      </c>
      <c r="AJ18" s="157"/>
      <c r="AK18" s="158">
        <f>+SUM(AK14:AK17)</f>
        <v>160000</v>
      </c>
      <c r="AL18" s="158">
        <f>+SUM(AL14:AL17)</f>
        <v>0</v>
      </c>
      <c r="AM18" s="158">
        <f>+SUM(AM14:AM17)</f>
        <v>0</v>
      </c>
      <c r="AN18" s="158">
        <f>+SUM(AN14:AN17)</f>
        <v>0</v>
      </c>
    </row>
    <row r="19" spans="2:43" ht="15.75" thickBot="1" x14ac:dyDescent="0.3">
      <c r="B19" s="149">
        <v>8</v>
      </c>
      <c r="C19" s="138"/>
      <c r="D19" s="137"/>
      <c r="E19" s="150"/>
      <c r="F19" s="150"/>
      <c r="G19" s="151"/>
      <c r="H19" s="137"/>
      <c r="I19" s="152"/>
      <c r="J19" s="154"/>
      <c r="K19" s="137"/>
      <c r="L19" s="152"/>
      <c r="M19" s="154"/>
      <c r="N19" s="137"/>
      <c r="O19" s="139"/>
      <c r="P19" s="141">
        <f t="shared" si="3"/>
        <v>0</v>
      </c>
      <c r="Q19" s="153"/>
      <c r="R19" s="75"/>
      <c r="S19" s="109">
        <f t="shared" si="4"/>
        <v>0</v>
      </c>
      <c r="T19" s="113">
        <f t="shared" si="9"/>
        <v>0</v>
      </c>
      <c r="U19" s="126" t="str">
        <f t="shared" si="0"/>
        <v xml:space="preserve"> </v>
      </c>
      <c r="V19" s="127" t="str">
        <f t="shared" si="5"/>
        <v/>
      </c>
      <c r="W19" s="128"/>
      <c r="X19" s="128" t="str">
        <f>IF(W19="elegível",V19, "")</f>
        <v/>
      </c>
      <c r="Y19" s="186">
        <f>IFERROR(IF(
   SUMIFS($X$12:X19,$C$12:C19,C19) &gt; VLOOKUP(C19,$AI$14:$AK$17,3,0),
   MAX(0, VLOOKUP(C19,$AI$14:$AK$17,3,0) - (SUMIFS($X$12:X19,$C$12:C19,C19)-X19)),
   X19
),0)</f>
        <v>0</v>
      </c>
      <c r="Z19" s="186">
        <f>IFERROR(X19-Y19, 0)</f>
        <v>0</v>
      </c>
      <c r="AA19" s="291"/>
      <c r="AB19" s="292"/>
      <c r="AC19" s="190"/>
      <c r="AD19" s="198">
        <f t="shared" si="10"/>
        <v>0</v>
      </c>
      <c r="AE19" s="199">
        <v>0</v>
      </c>
      <c r="AF19" s="198">
        <f t="shared" si="12"/>
        <v>0</v>
      </c>
      <c r="AG19" s="213" t="str">
        <f t="shared" si="2"/>
        <v/>
      </c>
      <c r="AH19" s="208"/>
      <c r="AI19" s="63"/>
      <c r="AJ19" s="88"/>
      <c r="AK19" s="20"/>
      <c r="AL19" s="20"/>
    </row>
    <row r="20" spans="2:43" ht="15.75" thickBot="1" x14ac:dyDescent="0.3">
      <c r="B20" s="144">
        <v>9</v>
      </c>
      <c r="C20" s="135"/>
      <c r="D20" s="134"/>
      <c r="E20" s="145"/>
      <c r="F20" s="145"/>
      <c r="G20" s="147"/>
      <c r="H20" s="134"/>
      <c r="I20" s="145"/>
      <c r="J20" s="147"/>
      <c r="K20" s="134"/>
      <c r="L20" s="146"/>
      <c r="M20" s="147"/>
      <c r="N20" s="134"/>
      <c r="O20" s="136"/>
      <c r="P20" s="140">
        <f t="shared" si="3"/>
        <v>0</v>
      </c>
      <c r="Q20" s="148"/>
      <c r="R20" s="75"/>
      <c r="S20" s="109">
        <f t="shared" si="4"/>
        <v>0</v>
      </c>
      <c r="T20" s="113">
        <f t="shared" si="9"/>
        <v>0</v>
      </c>
      <c r="U20" s="126" t="str">
        <f t="shared" si="0"/>
        <v xml:space="preserve"> </v>
      </c>
      <c r="V20" s="127" t="str">
        <f t="shared" si="5"/>
        <v/>
      </c>
      <c r="W20" s="128"/>
      <c r="X20" s="128" t="str">
        <f t="shared" si="6"/>
        <v/>
      </c>
      <c r="Y20" s="186">
        <f>IFERROR(IF(
   SUMIFS($X$12:X20,$C$12:C20,C20) &gt; VLOOKUP(C20,$AI$14:$AK$17,3,0),
   MAX(0, VLOOKUP(C20,$AI$14:$AK$17,3,0) - (SUMIFS($X$12:X20,$C$12:C20,C20)-X20)),
   X20
),0)</f>
        <v>0</v>
      </c>
      <c r="Z20" s="186">
        <f t="shared" si="7"/>
        <v>0</v>
      </c>
      <c r="AA20" s="291"/>
      <c r="AB20" s="292"/>
      <c r="AC20" s="190"/>
      <c r="AD20" s="198">
        <f t="shared" si="10"/>
        <v>0</v>
      </c>
      <c r="AE20" s="199">
        <v>0</v>
      </c>
      <c r="AF20" s="198">
        <f t="shared" si="12"/>
        <v>0</v>
      </c>
      <c r="AG20" s="213" t="str">
        <f t="shared" si="2"/>
        <v/>
      </c>
      <c r="AH20" s="208"/>
      <c r="AI20" s="63" t="s">
        <v>272</v>
      </c>
      <c r="AJ20" s="111">
        <f>+AK18</f>
        <v>160000</v>
      </c>
      <c r="AK20" s="20"/>
      <c r="AL20" s="20"/>
    </row>
    <row r="21" spans="2:43" ht="15.75" thickBot="1" x14ac:dyDescent="0.3">
      <c r="B21" s="149">
        <v>10</v>
      </c>
      <c r="C21" s="138"/>
      <c r="D21" s="137"/>
      <c r="E21" s="150"/>
      <c r="F21" s="150"/>
      <c r="G21" s="151"/>
      <c r="H21" s="137"/>
      <c r="I21" s="152"/>
      <c r="J21" s="154"/>
      <c r="K21" s="137"/>
      <c r="L21" s="152"/>
      <c r="M21" s="154"/>
      <c r="N21" s="137"/>
      <c r="O21" s="139"/>
      <c r="P21" s="141">
        <f t="shared" si="3"/>
        <v>0</v>
      </c>
      <c r="Q21" s="153"/>
      <c r="R21" s="75"/>
      <c r="S21" s="109">
        <f t="shared" si="4"/>
        <v>0</v>
      </c>
      <c r="T21" s="113">
        <f t="shared" si="9"/>
        <v>0</v>
      </c>
      <c r="U21" s="126" t="str">
        <f t="shared" si="0"/>
        <v xml:space="preserve"> </v>
      </c>
      <c r="V21" s="127" t="str">
        <f t="shared" si="5"/>
        <v/>
      </c>
      <c r="W21" s="128"/>
      <c r="X21" s="128" t="str">
        <f t="shared" si="6"/>
        <v/>
      </c>
      <c r="Y21" s="186">
        <f>IFERROR(IF(
   SUMIFS($X$12:X21,$C$12:C21,C21) &gt; VLOOKUP(C21,$AI$14:$AK$17,3,0),
   MAX(0, VLOOKUP(C21,$AI$14:$AK$17,3,0) - (SUMIFS($X$12:X21,$C$12:C21,C21)-X21)),
   X21
),0)</f>
        <v>0</v>
      </c>
      <c r="Z21" s="186">
        <f t="shared" si="7"/>
        <v>0</v>
      </c>
      <c r="AA21" s="291"/>
      <c r="AB21" s="292"/>
      <c r="AC21" s="190"/>
      <c r="AD21" s="198">
        <f t="shared" si="10"/>
        <v>0</v>
      </c>
      <c r="AE21" s="199">
        <v>0</v>
      </c>
      <c r="AF21" s="198">
        <f t="shared" ref="AF21:AF84" si="15">IFERROR(AD21*AE21, 0)</f>
        <v>0</v>
      </c>
      <c r="AG21" s="213" t="str">
        <f t="shared" si="2"/>
        <v/>
      </c>
      <c r="AH21" s="208"/>
      <c r="AI21" s="63" t="str">
        <f>+AM13</f>
        <v>Valor de Apoio Após Limite</v>
      </c>
      <c r="AJ21" s="111">
        <f>+AM18</f>
        <v>0</v>
      </c>
      <c r="AK21" s="20"/>
      <c r="AL21" s="20"/>
    </row>
    <row r="22" spans="2:43" ht="15.75" thickBot="1" x14ac:dyDescent="0.3">
      <c r="B22" s="144">
        <v>11</v>
      </c>
      <c r="C22" s="135"/>
      <c r="D22" s="134"/>
      <c r="E22" s="145"/>
      <c r="F22" s="145"/>
      <c r="G22" s="147"/>
      <c r="H22" s="134"/>
      <c r="I22" s="145"/>
      <c r="J22" s="147"/>
      <c r="K22" s="134"/>
      <c r="L22" s="146"/>
      <c r="M22" s="147"/>
      <c r="N22" s="134"/>
      <c r="O22" s="136"/>
      <c r="P22" s="140">
        <f t="shared" si="3"/>
        <v>0</v>
      </c>
      <c r="Q22" s="148"/>
      <c r="R22" s="75"/>
      <c r="S22" s="109">
        <f t="shared" si="4"/>
        <v>0</v>
      </c>
      <c r="T22" s="113">
        <f t="shared" si="9"/>
        <v>0</v>
      </c>
      <c r="U22" s="126" t="str">
        <f t="shared" si="0"/>
        <v xml:space="preserve"> </v>
      </c>
      <c r="V22" s="127" t="str">
        <f t="shared" si="5"/>
        <v/>
      </c>
      <c r="W22" s="128"/>
      <c r="X22" s="128" t="str">
        <f t="shared" si="6"/>
        <v/>
      </c>
      <c r="Y22" s="186">
        <f>IFERROR(IF(
   SUMIFS($X$12:X22,$C$12:C22,C22) &gt; VLOOKUP(C22,$AI$14:$AK$17,3,0),
   MAX(0, VLOOKUP(C22,$AI$14:$AK$17,3,0) - (SUMIFS($X$12:X22,$C$12:C22,C22)-X22)),
   X22
),0)</f>
        <v>0</v>
      </c>
      <c r="Z22" s="186">
        <f t="shared" si="7"/>
        <v>0</v>
      </c>
      <c r="AA22" s="291"/>
      <c r="AB22" s="292"/>
      <c r="AC22" s="190"/>
      <c r="AD22" s="198">
        <f t="shared" si="10"/>
        <v>0</v>
      </c>
      <c r="AE22" s="199">
        <v>0</v>
      </c>
      <c r="AF22" s="198">
        <f t="shared" si="15"/>
        <v>0</v>
      </c>
      <c r="AG22" s="213" t="str">
        <f>IFERROR((AD22-AF22)/AD22, "")</f>
        <v/>
      </c>
      <c r="AH22" s="208"/>
      <c r="AI22" s="63" t="s">
        <v>266</v>
      </c>
      <c r="AJ22" s="111">
        <f>+AJ20-AJ21</f>
        <v>160000</v>
      </c>
      <c r="AK22" s="20"/>
      <c r="AL22" s="20"/>
    </row>
    <row r="23" spans="2:43" ht="15.75" thickBot="1" x14ac:dyDescent="0.3">
      <c r="B23" s="149">
        <v>12</v>
      </c>
      <c r="C23" s="138"/>
      <c r="D23" s="137"/>
      <c r="E23" s="150"/>
      <c r="F23" s="150"/>
      <c r="G23" s="151"/>
      <c r="H23" s="137"/>
      <c r="I23" s="152"/>
      <c r="J23" s="154"/>
      <c r="K23" s="137"/>
      <c r="L23" s="152"/>
      <c r="M23" s="154"/>
      <c r="N23" s="137"/>
      <c r="O23" s="139"/>
      <c r="P23" s="141">
        <f t="shared" si="3"/>
        <v>0</v>
      </c>
      <c r="Q23" s="153"/>
      <c r="R23" s="75"/>
      <c r="S23" s="109">
        <f t="shared" si="4"/>
        <v>0</v>
      </c>
      <c r="T23" s="113">
        <f t="shared" si="9"/>
        <v>0</v>
      </c>
      <c r="U23" s="126" t="str">
        <f t="shared" si="0"/>
        <v xml:space="preserve"> </v>
      </c>
      <c r="V23" s="127" t="str">
        <f t="shared" si="5"/>
        <v/>
      </c>
      <c r="W23" s="128"/>
      <c r="X23" s="128" t="str">
        <f t="shared" si="6"/>
        <v/>
      </c>
      <c r="Y23" s="186">
        <f>IFERROR(IF(
   SUMIFS($X$12:X23,$C$12:C23,C23) &gt; VLOOKUP(C23,$AI$14:$AK$17,3,0),
   MAX(0, VLOOKUP(C23,$AI$14:$AK$17,3,0) - (SUMIFS($X$12:X23,$C$12:C23,C23)-X23)),
   X23
),0)</f>
        <v>0</v>
      </c>
      <c r="Z23" s="186">
        <f t="shared" si="7"/>
        <v>0</v>
      </c>
      <c r="AA23" s="291"/>
      <c r="AB23" s="292"/>
      <c r="AC23" s="190"/>
      <c r="AD23" s="198">
        <f t="shared" si="10"/>
        <v>0</v>
      </c>
      <c r="AE23" s="199">
        <v>0</v>
      </c>
      <c r="AF23" s="198">
        <f t="shared" si="15"/>
        <v>0</v>
      </c>
      <c r="AG23" s="213" t="str">
        <f t="shared" si="2"/>
        <v/>
      </c>
      <c r="AH23" s="208"/>
      <c r="AI23" s="59" t="s">
        <v>265</v>
      </c>
      <c r="AJ23" s="159">
        <f>+AJ21/AJ20</f>
        <v>0</v>
      </c>
      <c r="AK23" s="20"/>
      <c r="AL23" s="20"/>
    </row>
    <row r="24" spans="2:43" ht="15.75" thickBot="1" x14ac:dyDescent="0.3">
      <c r="B24" s="144">
        <v>13</v>
      </c>
      <c r="C24" s="135"/>
      <c r="D24" s="134"/>
      <c r="E24" s="145"/>
      <c r="F24" s="145"/>
      <c r="G24" s="147"/>
      <c r="H24" s="134"/>
      <c r="I24" s="145"/>
      <c r="J24" s="147"/>
      <c r="K24" s="134"/>
      <c r="L24" s="146"/>
      <c r="M24" s="147"/>
      <c r="N24" s="134"/>
      <c r="O24" s="136"/>
      <c r="P24" s="140">
        <f t="shared" si="3"/>
        <v>0</v>
      </c>
      <c r="Q24" s="148"/>
      <c r="R24" s="75"/>
      <c r="S24" s="109">
        <f t="shared" si="4"/>
        <v>0</v>
      </c>
      <c r="T24" s="113">
        <f t="shared" si="9"/>
        <v>0</v>
      </c>
      <c r="U24" s="126" t="str">
        <f t="shared" si="0"/>
        <v xml:space="preserve"> </v>
      </c>
      <c r="V24" s="127" t="str">
        <f t="shared" si="5"/>
        <v/>
      </c>
      <c r="W24" s="128"/>
      <c r="X24" s="128" t="str">
        <f t="shared" si="6"/>
        <v/>
      </c>
      <c r="Y24" s="186">
        <f>IFERROR(IF(
   SUMIFS($X$12:X24,$C$12:C24,C24) &gt; VLOOKUP(C24,$AI$14:$AK$17,3,0),
   MAX(0, VLOOKUP(C24,$AI$14:$AK$17,3,0) - (SUMIFS($X$12:X24,$C$12:C24,C24)-X24)),
   X24
),0)</f>
        <v>0</v>
      </c>
      <c r="Z24" s="186">
        <f t="shared" si="7"/>
        <v>0</v>
      </c>
      <c r="AA24" s="291"/>
      <c r="AB24" s="292"/>
      <c r="AC24" s="190"/>
      <c r="AD24" s="198">
        <f t="shared" si="10"/>
        <v>0</v>
      </c>
      <c r="AE24" s="199">
        <v>0</v>
      </c>
      <c r="AF24" s="198">
        <f t="shared" si="15"/>
        <v>0</v>
      </c>
      <c r="AG24" s="213" t="str">
        <f t="shared" si="2"/>
        <v/>
      </c>
      <c r="AH24" s="208"/>
      <c r="AI24" s="59" t="str">
        <f>+AN13</f>
        <v>Valor de Apoio Não Apoiado</v>
      </c>
      <c r="AJ24" s="188">
        <f>+AN18</f>
        <v>0</v>
      </c>
    </row>
    <row r="25" spans="2:43" ht="15.75" thickBot="1" x14ac:dyDescent="0.3">
      <c r="B25" s="149">
        <v>14</v>
      </c>
      <c r="C25" s="138"/>
      <c r="D25" s="137"/>
      <c r="E25" s="150"/>
      <c r="F25" s="150"/>
      <c r="G25" s="151"/>
      <c r="H25" s="137"/>
      <c r="I25" s="152"/>
      <c r="J25" s="154"/>
      <c r="K25" s="137"/>
      <c r="L25" s="152"/>
      <c r="M25" s="154"/>
      <c r="N25" s="137"/>
      <c r="O25" s="139"/>
      <c r="P25" s="141">
        <f t="shared" si="3"/>
        <v>0</v>
      </c>
      <c r="Q25" s="153"/>
      <c r="R25" s="75"/>
      <c r="S25" s="109">
        <f t="shared" si="4"/>
        <v>0</v>
      </c>
      <c r="T25" s="113">
        <f t="shared" si="9"/>
        <v>0</v>
      </c>
      <c r="U25" s="126" t="str">
        <f t="shared" si="0"/>
        <v xml:space="preserve"> </v>
      </c>
      <c r="V25" s="127" t="str">
        <f t="shared" si="5"/>
        <v/>
      </c>
      <c r="W25" s="128"/>
      <c r="X25" s="128" t="str">
        <f t="shared" si="6"/>
        <v/>
      </c>
      <c r="Y25" s="186">
        <f>IFERROR(IF(
   SUMIFS($X$12:X25,$C$12:C25,C25) &gt; VLOOKUP(C25,$AI$14:$AK$17,3,0),
   MAX(0, VLOOKUP(C25,$AI$14:$AK$17,3,0) - (SUMIFS($X$12:X25,$C$12:C25,C25)-X25)),
   X25
),0)</f>
        <v>0</v>
      </c>
      <c r="Z25" s="186">
        <f t="shared" si="7"/>
        <v>0</v>
      </c>
      <c r="AA25" s="291"/>
      <c r="AB25" s="292"/>
      <c r="AC25" s="190"/>
      <c r="AD25" s="198">
        <f t="shared" si="10"/>
        <v>0</v>
      </c>
      <c r="AE25" s="199">
        <v>0</v>
      </c>
      <c r="AF25" s="198">
        <f t="shared" si="15"/>
        <v>0</v>
      </c>
      <c r="AG25" s="213" t="str">
        <f t="shared" si="2"/>
        <v/>
      </c>
      <c r="AH25" s="208"/>
      <c r="AI25" s="12" t="str">
        <f>+AL13</f>
        <v>Valor de Apoio (Sem Limite)</v>
      </c>
      <c r="AJ25" s="188">
        <f>+AL18</f>
        <v>0</v>
      </c>
    </row>
    <row r="26" spans="2:43" ht="15.75" thickBot="1" x14ac:dyDescent="0.3">
      <c r="B26" s="144">
        <v>15</v>
      </c>
      <c r="C26" s="135"/>
      <c r="D26" s="134"/>
      <c r="E26" s="145"/>
      <c r="F26" s="145"/>
      <c r="G26" s="147"/>
      <c r="H26" s="134"/>
      <c r="I26" s="145"/>
      <c r="J26" s="147"/>
      <c r="K26" s="134"/>
      <c r="L26" s="146"/>
      <c r="M26" s="147"/>
      <c r="N26" s="134"/>
      <c r="O26" s="136"/>
      <c r="P26" s="140">
        <f t="shared" si="3"/>
        <v>0</v>
      </c>
      <c r="Q26" s="148"/>
      <c r="R26" s="75"/>
      <c r="S26" s="109">
        <f t="shared" si="4"/>
        <v>0</v>
      </c>
      <c r="T26" s="113">
        <f t="shared" si="9"/>
        <v>0</v>
      </c>
      <c r="U26" s="126" t="str">
        <f t="shared" si="0"/>
        <v xml:space="preserve"> </v>
      </c>
      <c r="V26" s="127" t="str">
        <f t="shared" si="5"/>
        <v/>
      </c>
      <c r="W26" s="128"/>
      <c r="X26" s="128" t="str">
        <f t="shared" si="6"/>
        <v/>
      </c>
      <c r="Y26" s="186">
        <f>IFERROR(IF(
   SUMIFS($X$12:X26,$C$12:C26,C26) &gt; VLOOKUP(C26,$AI$14:$AK$17,3,0),
   MAX(0, VLOOKUP(C26,$AI$14:$AK$17,3,0) - (SUMIFS($X$12:X26,$C$12:C26,C26)-X26)),
   X26
),0)</f>
        <v>0</v>
      </c>
      <c r="Z26" s="186">
        <f t="shared" si="7"/>
        <v>0</v>
      </c>
      <c r="AA26" s="291"/>
      <c r="AB26" s="292"/>
      <c r="AC26" s="190"/>
      <c r="AD26" s="198">
        <f t="shared" si="10"/>
        <v>0</v>
      </c>
      <c r="AE26" s="199">
        <v>0</v>
      </c>
      <c r="AF26" s="198">
        <f t="shared" si="15"/>
        <v>0</v>
      </c>
      <c r="AG26" s="213" t="str">
        <f t="shared" si="2"/>
        <v/>
      </c>
      <c r="AH26" s="208"/>
    </row>
    <row r="27" spans="2:43" ht="15.75" thickBot="1" x14ac:dyDescent="0.3">
      <c r="B27" s="149">
        <v>16</v>
      </c>
      <c r="C27" s="138"/>
      <c r="D27" s="137"/>
      <c r="E27" s="150"/>
      <c r="F27" s="150"/>
      <c r="G27" s="151"/>
      <c r="H27" s="137"/>
      <c r="I27" s="152"/>
      <c r="J27" s="154"/>
      <c r="K27" s="137"/>
      <c r="L27" s="152"/>
      <c r="M27" s="154"/>
      <c r="N27" s="137"/>
      <c r="O27" s="139"/>
      <c r="P27" s="141">
        <f t="shared" si="3"/>
        <v>0</v>
      </c>
      <c r="Q27" s="153"/>
      <c r="R27" s="75"/>
      <c r="S27" s="109">
        <f t="shared" si="4"/>
        <v>0</v>
      </c>
      <c r="T27" s="113">
        <f t="shared" si="9"/>
        <v>0</v>
      </c>
      <c r="U27" s="126" t="str">
        <f t="shared" si="0"/>
        <v xml:space="preserve"> </v>
      </c>
      <c r="V27" s="127" t="str">
        <f t="shared" si="5"/>
        <v/>
      </c>
      <c r="W27" s="128"/>
      <c r="X27" s="128" t="str">
        <f t="shared" si="6"/>
        <v/>
      </c>
      <c r="Y27" s="186">
        <f>IFERROR(IF(
   SUMIFS($X$12:X27,$C$12:C27,C27) &gt; VLOOKUP(C27,$AI$14:$AK$17,3,0),
   MAX(0, VLOOKUP(C27,$AI$14:$AK$17,3,0) - (SUMIFS($X$12:X27,$C$12:C27,C27)-X27)),
   X27
),0)</f>
        <v>0</v>
      </c>
      <c r="Z27" s="186">
        <f t="shared" si="7"/>
        <v>0</v>
      </c>
      <c r="AA27" s="291"/>
      <c r="AB27" s="292"/>
      <c r="AC27" s="190"/>
      <c r="AD27" s="198">
        <f t="shared" si="10"/>
        <v>0</v>
      </c>
      <c r="AE27" s="199">
        <v>0</v>
      </c>
      <c r="AF27" s="198">
        <f t="shared" si="15"/>
        <v>0</v>
      </c>
      <c r="AG27" s="213" t="str">
        <f t="shared" si="2"/>
        <v/>
      </c>
      <c r="AH27" s="208"/>
      <c r="AI27" s="203" t="s">
        <v>328</v>
      </c>
      <c r="AJ27" s="59" t="s">
        <v>329</v>
      </c>
      <c r="AK27" s="59" t="s">
        <v>330</v>
      </c>
    </row>
    <row r="28" spans="2:43" ht="15.75" thickBot="1" x14ac:dyDescent="0.3">
      <c r="B28" s="144">
        <v>17</v>
      </c>
      <c r="C28" s="135"/>
      <c r="D28" s="134"/>
      <c r="E28" s="145"/>
      <c r="F28" s="145"/>
      <c r="G28" s="147"/>
      <c r="H28" s="134"/>
      <c r="I28" s="145"/>
      <c r="J28" s="147"/>
      <c r="K28" s="134"/>
      <c r="L28" s="146"/>
      <c r="M28" s="147"/>
      <c r="N28" s="134"/>
      <c r="O28" s="136"/>
      <c r="P28" s="140">
        <f t="shared" si="3"/>
        <v>0</v>
      </c>
      <c r="Q28" s="148"/>
      <c r="R28" s="75"/>
      <c r="S28" s="109">
        <f t="shared" si="4"/>
        <v>0</v>
      </c>
      <c r="T28" s="113">
        <f t="shared" si="9"/>
        <v>0</v>
      </c>
      <c r="U28" s="126" t="str">
        <f t="shared" si="0"/>
        <v xml:space="preserve"> </v>
      </c>
      <c r="V28" s="127" t="str">
        <f t="shared" si="5"/>
        <v/>
      </c>
      <c r="W28" s="128"/>
      <c r="X28" s="128" t="str">
        <f t="shared" si="6"/>
        <v/>
      </c>
      <c r="Y28" s="186">
        <f>IFERROR(IF(
   SUMIFS($X$12:X28,$C$12:C28,C28) &gt; VLOOKUP(C28,$AI$14:$AK$17,3,0),
   MAX(0, VLOOKUP(C28,$AI$14:$AK$17,3,0) - (SUMIFS($X$12:X28,$C$12:C28,C28)-X28)),
   X28
),0)</f>
        <v>0</v>
      </c>
      <c r="Z28" s="186">
        <f t="shared" si="7"/>
        <v>0</v>
      </c>
      <c r="AA28" s="291"/>
      <c r="AB28" s="292"/>
      <c r="AC28" s="190"/>
      <c r="AD28" s="198">
        <f t="shared" si="10"/>
        <v>0</v>
      </c>
      <c r="AE28" s="199">
        <v>0</v>
      </c>
      <c r="AF28" s="198">
        <f t="shared" si="15"/>
        <v>0</v>
      </c>
      <c r="AG28" s="213" t="str">
        <f t="shared" si="2"/>
        <v/>
      </c>
      <c r="AH28" s="208"/>
      <c r="AI28" s="202" t="s">
        <v>331</v>
      </c>
      <c r="AJ28" s="188">
        <f>+SUM(AF12:AF161)</f>
        <v>0</v>
      </c>
      <c r="AK28" s="188">
        <f>+SUM(AD12:AD161)</f>
        <v>0</v>
      </c>
    </row>
    <row r="29" spans="2:43" ht="15.75" thickBot="1" x14ac:dyDescent="0.3">
      <c r="B29" s="149">
        <v>18</v>
      </c>
      <c r="C29" s="138"/>
      <c r="D29" s="137"/>
      <c r="E29" s="150"/>
      <c r="F29" s="150"/>
      <c r="G29" s="151"/>
      <c r="H29" s="137"/>
      <c r="I29" s="152"/>
      <c r="J29" s="154"/>
      <c r="K29" s="137"/>
      <c r="L29" s="152"/>
      <c r="M29" s="154"/>
      <c r="N29" s="137"/>
      <c r="O29" s="139"/>
      <c r="P29" s="141">
        <f t="shared" si="3"/>
        <v>0</v>
      </c>
      <c r="Q29" s="153"/>
      <c r="R29" s="75"/>
      <c r="S29" s="109">
        <f t="shared" si="4"/>
        <v>0</v>
      </c>
      <c r="T29" s="113">
        <f t="shared" si="9"/>
        <v>0</v>
      </c>
      <c r="U29" s="126" t="str">
        <f t="shared" si="0"/>
        <v xml:space="preserve"> </v>
      </c>
      <c r="V29" s="127" t="str">
        <f t="shared" si="5"/>
        <v/>
      </c>
      <c r="W29" s="128"/>
      <c r="X29" s="128" t="str">
        <f t="shared" si="6"/>
        <v/>
      </c>
      <c r="Y29" s="186">
        <f>IFERROR(IF(
   SUMIFS($X$12:X29,$C$12:C29,C29) &gt; VLOOKUP(C29,$AI$14:$AK$17,3,0),
   MAX(0, VLOOKUP(C29,$AI$14:$AK$17,3,0) - (SUMIFS($X$12:X29,$C$12:C29,C29)-X29)),
   X29
),0)</f>
        <v>0</v>
      </c>
      <c r="Z29" s="186">
        <f t="shared" si="7"/>
        <v>0</v>
      </c>
      <c r="AA29" s="291"/>
      <c r="AB29" s="292"/>
      <c r="AC29" s="190"/>
      <c r="AD29" s="198">
        <f t="shared" si="10"/>
        <v>0</v>
      </c>
      <c r="AE29" s="199">
        <v>0</v>
      </c>
      <c r="AF29" s="198">
        <f t="shared" si="15"/>
        <v>0</v>
      </c>
      <c r="AG29" s="213" t="str">
        <f t="shared" si="2"/>
        <v/>
      </c>
      <c r="AH29" s="208"/>
      <c r="AI29" s="202">
        <v>2</v>
      </c>
      <c r="AJ29" s="188" t="e">
        <f>+SUM(#REF!)</f>
        <v>#REF!</v>
      </c>
      <c r="AK29" s="188" t="e">
        <f>+SUM(#REF!)</f>
        <v>#REF!</v>
      </c>
    </row>
    <row r="30" spans="2:43" ht="15.75" thickBot="1" x14ac:dyDescent="0.3">
      <c r="B30" s="144">
        <v>19</v>
      </c>
      <c r="C30" s="135"/>
      <c r="D30" s="134"/>
      <c r="E30" s="145"/>
      <c r="F30" s="145"/>
      <c r="G30" s="147"/>
      <c r="H30" s="134"/>
      <c r="I30" s="145"/>
      <c r="J30" s="147"/>
      <c r="K30" s="134"/>
      <c r="L30" s="146"/>
      <c r="M30" s="147"/>
      <c r="N30" s="134"/>
      <c r="O30" s="136"/>
      <c r="P30" s="140">
        <f t="shared" si="3"/>
        <v>0</v>
      </c>
      <c r="Q30" s="148"/>
      <c r="R30" s="75"/>
      <c r="S30" s="109">
        <f t="shared" si="4"/>
        <v>0</v>
      </c>
      <c r="T30" s="113">
        <f t="shared" si="9"/>
        <v>0</v>
      </c>
      <c r="U30" s="126" t="str">
        <f t="shared" si="0"/>
        <v xml:space="preserve"> </v>
      </c>
      <c r="V30" s="127" t="str">
        <f t="shared" si="5"/>
        <v/>
      </c>
      <c r="W30" s="128"/>
      <c r="X30" s="128" t="str">
        <f t="shared" si="6"/>
        <v/>
      </c>
      <c r="Y30" s="186">
        <f>IFERROR(IF(
   SUMIFS($X$12:X30,$C$12:C30,C30) &gt; VLOOKUP(C30,$AI$14:$AK$17,3,0),
   MAX(0, VLOOKUP(C30,$AI$14:$AK$17,3,0) - (SUMIFS($X$12:X30,$C$12:C30,C30)-X30)),
   X30
),0)</f>
        <v>0</v>
      </c>
      <c r="Z30" s="186">
        <f t="shared" si="7"/>
        <v>0</v>
      </c>
      <c r="AA30" s="291"/>
      <c r="AB30" s="292"/>
      <c r="AC30" s="190"/>
      <c r="AD30" s="198">
        <f t="shared" si="10"/>
        <v>0</v>
      </c>
      <c r="AE30" s="199">
        <v>0</v>
      </c>
      <c r="AF30" s="198">
        <f t="shared" si="15"/>
        <v>0</v>
      </c>
      <c r="AG30" s="213" t="str">
        <f t="shared" si="2"/>
        <v/>
      </c>
      <c r="AH30" s="208"/>
      <c r="AI30" s="202">
        <v>3</v>
      </c>
      <c r="AJ30" s="188" t="e">
        <f>+SUM(#REF!)</f>
        <v>#REF!</v>
      </c>
      <c r="AK30" s="188" t="e">
        <f>+SUM(#REF!)</f>
        <v>#REF!</v>
      </c>
    </row>
    <row r="31" spans="2:43" ht="15.75" thickBot="1" x14ac:dyDescent="0.3">
      <c r="B31" s="149">
        <v>20</v>
      </c>
      <c r="C31" s="138"/>
      <c r="D31" s="137"/>
      <c r="E31" s="150"/>
      <c r="F31" s="150"/>
      <c r="G31" s="151"/>
      <c r="H31" s="137"/>
      <c r="I31" s="152"/>
      <c r="J31" s="154"/>
      <c r="K31" s="137"/>
      <c r="L31" s="152"/>
      <c r="M31" s="154"/>
      <c r="N31" s="137"/>
      <c r="O31" s="139"/>
      <c r="P31" s="141">
        <f t="shared" si="3"/>
        <v>0</v>
      </c>
      <c r="Q31" s="153"/>
      <c r="R31" s="75"/>
      <c r="S31" s="109">
        <f t="shared" si="4"/>
        <v>0</v>
      </c>
      <c r="T31" s="113">
        <f t="shared" si="9"/>
        <v>0</v>
      </c>
      <c r="U31" s="126" t="str">
        <f t="shared" si="0"/>
        <v xml:space="preserve"> </v>
      </c>
      <c r="V31" s="127" t="str">
        <f t="shared" si="5"/>
        <v/>
      </c>
      <c r="W31" s="128"/>
      <c r="X31" s="128" t="str">
        <f t="shared" si="6"/>
        <v/>
      </c>
      <c r="Y31" s="186">
        <f>IFERROR(IF(
   SUMIFS($X$12:X31,$C$12:C31,C31) &gt; VLOOKUP(C31,$AI$14:$AK$17,3,0),
   MAX(0, VLOOKUP(C31,$AI$14:$AK$17,3,0) - (SUMIFS($X$12:X31,$C$12:C31,C31)-X31)),
   X31
),0)</f>
        <v>0</v>
      </c>
      <c r="Z31" s="186">
        <f t="shared" si="7"/>
        <v>0</v>
      </c>
      <c r="AA31" s="291"/>
      <c r="AB31" s="292"/>
      <c r="AC31" s="190"/>
      <c r="AD31" s="198">
        <f t="shared" si="10"/>
        <v>0</v>
      </c>
      <c r="AE31" s="199">
        <v>0</v>
      </c>
      <c r="AF31" s="198">
        <f t="shared" si="15"/>
        <v>0</v>
      </c>
      <c r="AG31" s="213" t="str">
        <f t="shared" si="2"/>
        <v/>
      </c>
      <c r="AH31" s="208"/>
      <c r="AI31" s="202">
        <v>4</v>
      </c>
      <c r="AJ31" s="188" t="e">
        <f>+SUM(#REF!)</f>
        <v>#REF!</v>
      </c>
      <c r="AK31" s="188" t="e">
        <f>+SUM(#REF!)</f>
        <v>#REF!</v>
      </c>
    </row>
    <row r="32" spans="2:43" ht="15.75" thickBot="1" x14ac:dyDescent="0.3">
      <c r="B32" s="144">
        <v>21</v>
      </c>
      <c r="C32" s="135"/>
      <c r="D32" s="134"/>
      <c r="E32" s="145"/>
      <c r="F32" s="145"/>
      <c r="G32" s="147"/>
      <c r="H32" s="134"/>
      <c r="I32" s="145"/>
      <c r="J32" s="147"/>
      <c r="K32" s="134"/>
      <c r="L32" s="146"/>
      <c r="M32" s="147"/>
      <c r="N32" s="134"/>
      <c r="O32" s="136"/>
      <c r="P32" s="140">
        <f t="shared" si="3"/>
        <v>0</v>
      </c>
      <c r="Q32" s="148"/>
      <c r="R32" s="75"/>
      <c r="S32" s="109">
        <f t="shared" si="4"/>
        <v>0</v>
      </c>
      <c r="T32" s="113">
        <f t="shared" si="9"/>
        <v>0</v>
      </c>
      <c r="U32" s="126" t="str">
        <f t="shared" si="0"/>
        <v xml:space="preserve"> </v>
      </c>
      <c r="V32" s="127" t="str">
        <f t="shared" si="5"/>
        <v/>
      </c>
      <c r="W32" s="128"/>
      <c r="X32" s="128" t="str">
        <f t="shared" si="6"/>
        <v/>
      </c>
      <c r="Y32" s="186">
        <f>IFERROR(IF(
   SUMIFS($X$12:X32,$C$12:C32,C32) &gt; VLOOKUP(C32,$AI$14:$AK$17,3,0),
   MAX(0, VLOOKUP(C32,$AI$14:$AK$17,3,0) - (SUMIFS($X$12:X32,$C$12:C32,C32)-X32)),
   X32
),0)</f>
        <v>0</v>
      </c>
      <c r="Z32" s="186">
        <f t="shared" si="7"/>
        <v>0</v>
      </c>
      <c r="AA32" s="291"/>
      <c r="AB32" s="292"/>
      <c r="AC32" s="190"/>
      <c r="AD32" s="198">
        <f t="shared" si="10"/>
        <v>0</v>
      </c>
      <c r="AE32" s="199">
        <v>0</v>
      </c>
      <c r="AF32" s="198">
        <f t="shared" si="15"/>
        <v>0</v>
      </c>
      <c r="AG32" s="213" t="str">
        <f t="shared" si="2"/>
        <v/>
      </c>
      <c r="AH32" s="208"/>
    </row>
    <row r="33" spans="2:36" ht="15.75" thickBot="1" x14ac:dyDescent="0.3">
      <c r="B33" s="149">
        <v>22</v>
      </c>
      <c r="C33" s="138"/>
      <c r="D33" s="137"/>
      <c r="E33" s="150"/>
      <c r="F33" s="150"/>
      <c r="G33" s="151"/>
      <c r="H33" s="137"/>
      <c r="I33" s="152"/>
      <c r="J33" s="154"/>
      <c r="K33" s="137"/>
      <c r="L33" s="152"/>
      <c r="M33" s="154"/>
      <c r="N33" s="137"/>
      <c r="O33" s="139"/>
      <c r="P33" s="141">
        <f t="shared" si="3"/>
        <v>0</v>
      </c>
      <c r="Q33" s="153"/>
      <c r="R33" s="75"/>
      <c r="S33" s="109">
        <f t="shared" si="4"/>
        <v>0</v>
      </c>
      <c r="T33" s="113">
        <f t="shared" si="9"/>
        <v>0</v>
      </c>
      <c r="U33" s="126" t="str">
        <f t="shared" si="0"/>
        <v xml:space="preserve"> </v>
      </c>
      <c r="V33" s="127" t="str">
        <f t="shared" si="5"/>
        <v/>
      </c>
      <c r="W33" s="128"/>
      <c r="X33" s="128" t="str">
        <f t="shared" si="6"/>
        <v/>
      </c>
      <c r="Y33" s="186">
        <f>IFERROR(IF(
   SUMIFS($X$12:X33,$C$12:C33,C33) &gt; VLOOKUP(C33,$AI$14:$AK$17,3,0),
   MAX(0, VLOOKUP(C33,$AI$14:$AK$17,3,0) - (SUMIFS($X$12:X33,$C$12:C33,C33)-X33)),
   X33
),0)</f>
        <v>0</v>
      </c>
      <c r="Z33" s="186">
        <f t="shared" si="7"/>
        <v>0</v>
      </c>
      <c r="AA33" s="291"/>
      <c r="AB33" s="292"/>
      <c r="AC33" s="190"/>
      <c r="AD33" s="198">
        <f t="shared" si="10"/>
        <v>0</v>
      </c>
      <c r="AE33" s="199">
        <v>0</v>
      </c>
      <c r="AF33" s="198">
        <f t="shared" si="15"/>
        <v>0</v>
      </c>
      <c r="AG33" s="213" t="str">
        <f t="shared" si="2"/>
        <v/>
      </c>
      <c r="AH33" s="208"/>
      <c r="AI33" s="12" t="s">
        <v>332</v>
      </c>
      <c r="AJ33" s="12">
        <f>+COUNTIF(AG12:AG161,0)</f>
        <v>0</v>
      </c>
    </row>
    <row r="34" spans="2:36" ht="15.75" thickBot="1" x14ac:dyDescent="0.3">
      <c r="B34" s="144">
        <v>23</v>
      </c>
      <c r="C34" s="135"/>
      <c r="D34" s="134"/>
      <c r="E34" s="145"/>
      <c r="F34" s="145"/>
      <c r="G34" s="147"/>
      <c r="H34" s="134"/>
      <c r="I34" s="145"/>
      <c r="J34" s="147"/>
      <c r="K34" s="134"/>
      <c r="L34" s="146"/>
      <c r="M34" s="147"/>
      <c r="N34" s="134"/>
      <c r="O34" s="136"/>
      <c r="P34" s="140">
        <f t="shared" si="3"/>
        <v>0</v>
      </c>
      <c r="Q34" s="148"/>
      <c r="R34" s="75"/>
      <c r="S34" s="109">
        <f t="shared" si="4"/>
        <v>0</v>
      </c>
      <c r="T34" s="113">
        <f t="shared" si="9"/>
        <v>0</v>
      </c>
      <c r="U34" s="126" t="str">
        <f t="shared" si="0"/>
        <v xml:space="preserve"> </v>
      </c>
      <c r="V34" s="127" t="str">
        <f t="shared" si="5"/>
        <v/>
      </c>
      <c r="W34" s="128"/>
      <c r="X34" s="128" t="str">
        <f t="shared" si="6"/>
        <v/>
      </c>
      <c r="Y34" s="186">
        <f>IFERROR(IF(
   SUMIFS($X$12:X34,$C$12:C34,C34) &gt; VLOOKUP(C34,$AI$14:$AK$17,3,0),
   MAX(0, VLOOKUP(C34,$AI$14:$AK$17,3,0) - (SUMIFS($X$12:X34,$C$12:C34,C34)-X34)),
   X34
),0)</f>
        <v>0</v>
      </c>
      <c r="Z34" s="186">
        <f t="shared" si="7"/>
        <v>0</v>
      </c>
      <c r="AA34" s="291"/>
      <c r="AB34" s="292"/>
      <c r="AC34" s="190"/>
      <c r="AD34" s="198">
        <f t="shared" si="10"/>
        <v>0</v>
      </c>
      <c r="AE34" s="199">
        <v>0</v>
      </c>
      <c r="AF34" s="198">
        <f t="shared" si="15"/>
        <v>0</v>
      </c>
      <c r="AG34" s="213" t="str">
        <f t="shared" si="2"/>
        <v/>
      </c>
      <c r="AH34" s="208"/>
      <c r="AI34" s="12" t="s">
        <v>333</v>
      </c>
      <c r="AJ34" s="210">
        <f>COUNTIF(AG12:AG161,"&gt;0")</f>
        <v>0</v>
      </c>
    </row>
    <row r="35" spans="2:36" ht="15.75" thickBot="1" x14ac:dyDescent="0.3">
      <c r="B35" s="149">
        <v>24</v>
      </c>
      <c r="C35" s="138"/>
      <c r="D35" s="137"/>
      <c r="E35" s="150"/>
      <c r="F35" s="150"/>
      <c r="G35" s="151"/>
      <c r="H35" s="137"/>
      <c r="I35" s="152"/>
      <c r="J35" s="154"/>
      <c r="K35" s="137"/>
      <c r="L35" s="152"/>
      <c r="M35" s="154"/>
      <c r="N35" s="137"/>
      <c r="O35" s="139"/>
      <c r="P35" s="141">
        <f t="shared" si="3"/>
        <v>0</v>
      </c>
      <c r="Q35" s="153"/>
      <c r="R35" s="75"/>
      <c r="S35" s="109">
        <f t="shared" si="4"/>
        <v>0</v>
      </c>
      <c r="T35" s="113">
        <f t="shared" si="9"/>
        <v>0</v>
      </c>
      <c r="U35" s="126" t="str">
        <f t="shared" si="0"/>
        <v xml:space="preserve"> </v>
      </c>
      <c r="V35" s="127" t="str">
        <f t="shared" si="5"/>
        <v/>
      </c>
      <c r="W35" s="128"/>
      <c r="X35" s="128" t="str">
        <f t="shared" si="6"/>
        <v/>
      </c>
      <c r="Y35" s="186">
        <f>IFERROR(IF(
   SUMIFS($X$12:X35,$C$12:C35,C35) &gt; VLOOKUP(C35,$AI$14:$AK$17,3,0),
   MAX(0, VLOOKUP(C35,$AI$14:$AK$17,3,0) - (SUMIFS($X$12:X35,$C$12:C35,C35)-X35)),
   X35
),0)</f>
        <v>0</v>
      </c>
      <c r="Z35" s="186">
        <f t="shared" si="7"/>
        <v>0</v>
      </c>
      <c r="AA35" s="291"/>
      <c r="AB35" s="292"/>
      <c r="AC35" s="190"/>
      <c r="AD35" s="198">
        <f t="shared" si="10"/>
        <v>0</v>
      </c>
      <c r="AE35" s="199">
        <v>0</v>
      </c>
      <c r="AF35" s="198">
        <f t="shared" si="15"/>
        <v>0</v>
      </c>
      <c r="AG35" s="213" t="str">
        <f t="shared" si="2"/>
        <v/>
      </c>
      <c r="AH35" s="208"/>
    </row>
    <row r="36" spans="2:36" ht="15.75" thickBot="1" x14ac:dyDescent="0.3">
      <c r="B36" s="144">
        <v>25</v>
      </c>
      <c r="C36" s="135"/>
      <c r="D36" s="134"/>
      <c r="E36" s="145"/>
      <c r="F36" s="145"/>
      <c r="G36" s="147"/>
      <c r="H36" s="134"/>
      <c r="I36" s="145"/>
      <c r="J36" s="147"/>
      <c r="K36" s="134"/>
      <c r="L36" s="146"/>
      <c r="M36" s="147"/>
      <c r="N36" s="134"/>
      <c r="O36" s="136"/>
      <c r="P36" s="140">
        <f t="shared" si="3"/>
        <v>0</v>
      </c>
      <c r="Q36" s="148"/>
      <c r="R36" s="75"/>
      <c r="S36" s="109">
        <f t="shared" si="4"/>
        <v>0</v>
      </c>
      <c r="T36" s="113">
        <f t="shared" si="9"/>
        <v>0</v>
      </c>
      <c r="U36" s="126" t="str">
        <f t="shared" si="0"/>
        <v xml:space="preserve"> </v>
      </c>
      <c r="V36" s="127" t="str">
        <f t="shared" si="5"/>
        <v/>
      </c>
      <c r="W36" s="128"/>
      <c r="X36" s="128" t="str">
        <f t="shared" si="6"/>
        <v/>
      </c>
      <c r="Y36" s="186">
        <f>IFERROR(IF(
   SUMIFS($X$12:X36,$C$12:C36,C36) &gt; VLOOKUP(C36,$AI$14:$AK$17,3,0),
   MAX(0, VLOOKUP(C36,$AI$14:$AK$17,3,0) - (SUMIFS($X$12:X36,$C$12:C36,C36)-X36)),
   X36
),0)</f>
        <v>0</v>
      </c>
      <c r="Z36" s="186">
        <f t="shared" si="7"/>
        <v>0</v>
      </c>
      <c r="AA36" s="291"/>
      <c r="AB36" s="292"/>
      <c r="AC36" s="190"/>
      <c r="AD36" s="198">
        <f t="shared" si="10"/>
        <v>0</v>
      </c>
      <c r="AE36" s="199">
        <v>0</v>
      </c>
      <c r="AF36" s="198">
        <f t="shared" si="15"/>
        <v>0</v>
      </c>
      <c r="AG36" s="213" t="str">
        <f t="shared" si="2"/>
        <v/>
      </c>
      <c r="AH36" s="208"/>
    </row>
    <row r="37" spans="2:36" ht="15.75" thickBot="1" x14ac:dyDescent="0.3">
      <c r="B37" s="149">
        <v>26</v>
      </c>
      <c r="C37" s="138"/>
      <c r="D37" s="137"/>
      <c r="E37" s="150"/>
      <c r="F37" s="150"/>
      <c r="G37" s="151"/>
      <c r="H37" s="137"/>
      <c r="I37" s="152"/>
      <c r="J37" s="154"/>
      <c r="K37" s="137"/>
      <c r="L37" s="152"/>
      <c r="M37" s="154"/>
      <c r="N37" s="137"/>
      <c r="O37" s="139"/>
      <c r="P37" s="141">
        <f t="shared" si="3"/>
        <v>0</v>
      </c>
      <c r="Q37" s="153"/>
      <c r="R37" s="75"/>
      <c r="S37" s="109">
        <f t="shared" si="4"/>
        <v>0</v>
      </c>
      <c r="T37" s="113">
        <f t="shared" si="9"/>
        <v>0</v>
      </c>
      <c r="U37" s="126" t="str">
        <f t="shared" si="0"/>
        <v xml:space="preserve"> </v>
      </c>
      <c r="V37" s="127" t="str">
        <f t="shared" si="5"/>
        <v/>
      </c>
      <c r="W37" s="128"/>
      <c r="X37" s="128" t="str">
        <f t="shared" si="6"/>
        <v/>
      </c>
      <c r="Y37" s="186">
        <f>IFERROR(IF(
   SUMIFS($X$12:X37,$C$12:C37,C37) &gt; VLOOKUP(C37,$AI$14:$AK$17,3,0),
   MAX(0, VLOOKUP(C37,$AI$14:$AK$17,3,0) - (SUMIFS($X$12:X37,$C$12:C37,C37)-X37)),
   X37
),0)</f>
        <v>0</v>
      </c>
      <c r="Z37" s="186">
        <f t="shared" si="7"/>
        <v>0</v>
      </c>
      <c r="AA37" s="291"/>
      <c r="AB37" s="292"/>
      <c r="AC37" s="190"/>
      <c r="AD37" s="198">
        <f t="shared" si="10"/>
        <v>0</v>
      </c>
      <c r="AE37" s="199">
        <v>0</v>
      </c>
      <c r="AF37" s="198">
        <f t="shared" si="15"/>
        <v>0</v>
      </c>
      <c r="AG37" s="213" t="str">
        <f t="shared" si="2"/>
        <v/>
      </c>
      <c r="AH37" s="208"/>
    </row>
    <row r="38" spans="2:36" ht="15.75" thickBot="1" x14ac:dyDescent="0.3">
      <c r="B38" s="144">
        <v>27</v>
      </c>
      <c r="C38" s="135"/>
      <c r="D38" s="134"/>
      <c r="E38" s="145"/>
      <c r="F38" s="145"/>
      <c r="G38" s="147"/>
      <c r="H38" s="134"/>
      <c r="I38" s="145"/>
      <c r="J38" s="147"/>
      <c r="K38" s="134"/>
      <c r="L38" s="146"/>
      <c r="M38" s="147"/>
      <c r="N38" s="134"/>
      <c r="O38" s="136"/>
      <c r="P38" s="140">
        <f t="shared" si="3"/>
        <v>0</v>
      </c>
      <c r="Q38" s="148"/>
      <c r="R38" s="75"/>
      <c r="S38" s="109">
        <f t="shared" si="4"/>
        <v>0</v>
      </c>
      <c r="T38" s="113">
        <f t="shared" si="9"/>
        <v>0</v>
      </c>
      <c r="U38" s="126" t="str">
        <f t="shared" si="0"/>
        <v xml:space="preserve"> </v>
      </c>
      <c r="V38" s="127" t="str">
        <f t="shared" si="5"/>
        <v/>
      </c>
      <c r="W38" s="128"/>
      <c r="X38" s="128" t="str">
        <f t="shared" si="6"/>
        <v/>
      </c>
      <c r="Y38" s="186">
        <f>IFERROR(IF(
   SUMIFS($X$12:X38,$C$12:C38,C38) &gt; VLOOKUP(C38,$AI$14:$AK$17,3,0),
   MAX(0, VLOOKUP(C38,$AI$14:$AK$17,3,0) - (SUMIFS($X$12:X38,$C$12:C38,C38)-X38)),
   X38
),0)</f>
        <v>0</v>
      </c>
      <c r="Z38" s="186">
        <f t="shared" si="7"/>
        <v>0</v>
      </c>
      <c r="AA38" s="291"/>
      <c r="AB38" s="292"/>
      <c r="AC38" s="190"/>
      <c r="AD38" s="198">
        <f t="shared" si="10"/>
        <v>0</v>
      </c>
      <c r="AE38" s="199">
        <v>0</v>
      </c>
      <c r="AF38" s="198">
        <f t="shared" si="15"/>
        <v>0</v>
      </c>
      <c r="AG38" s="213" t="str">
        <f t="shared" si="2"/>
        <v/>
      </c>
      <c r="AH38" s="208"/>
    </row>
    <row r="39" spans="2:36" ht="15.75" thickBot="1" x14ac:dyDescent="0.3">
      <c r="B39" s="149">
        <v>28</v>
      </c>
      <c r="C39" s="138"/>
      <c r="D39" s="137"/>
      <c r="E39" s="150"/>
      <c r="F39" s="150"/>
      <c r="G39" s="151"/>
      <c r="H39" s="137"/>
      <c r="I39" s="152"/>
      <c r="J39" s="154"/>
      <c r="K39" s="137"/>
      <c r="L39" s="152"/>
      <c r="M39" s="154"/>
      <c r="N39" s="137"/>
      <c r="O39" s="139"/>
      <c r="P39" s="141">
        <f t="shared" si="3"/>
        <v>0</v>
      </c>
      <c r="Q39" s="153"/>
      <c r="R39" s="75"/>
      <c r="S39" s="109">
        <f t="shared" si="4"/>
        <v>0</v>
      </c>
      <c r="T39" s="113">
        <f t="shared" si="9"/>
        <v>0</v>
      </c>
      <c r="U39" s="126" t="str">
        <f t="shared" si="0"/>
        <v xml:space="preserve"> </v>
      </c>
      <c r="V39" s="127" t="str">
        <f t="shared" si="5"/>
        <v/>
      </c>
      <c r="W39" s="128"/>
      <c r="X39" s="128" t="str">
        <f t="shared" si="6"/>
        <v/>
      </c>
      <c r="Y39" s="186">
        <f>IFERROR(IF(
   SUMIFS($X$12:X39,$C$12:C39,C39) &gt; VLOOKUP(C39,$AI$14:$AK$17,3,0),
   MAX(0, VLOOKUP(C39,$AI$14:$AK$17,3,0) - (SUMIFS($X$12:X39,$C$12:C39,C39)-X39)),
   X39
),0)</f>
        <v>0</v>
      </c>
      <c r="Z39" s="186">
        <f t="shared" si="7"/>
        <v>0</v>
      </c>
      <c r="AA39" s="291"/>
      <c r="AB39" s="292"/>
      <c r="AC39" s="190"/>
      <c r="AD39" s="198">
        <f t="shared" si="10"/>
        <v>0</v>
      </c>
      <c r="AE39" s="199">
        <v>0</v>
      </c>
      <c r="AF39" s="198">
        <f t="shared" si="15"/>
        <v>0</v>
      </c>
      <c r="AG39" s="213" t="str">
        <f t="shared" si="2"/>
        <v/>
      </c>
      <c r="AH39" s="208"/>
    </row>
    <row r="40" spans="2:36" ht="15.75" thickBot="1" x14ac:dyDescent="0.3">
      <c r="B40" s="144">
        <v>29</v>
      </c>
      <c r="C40" s="135"/>
      <c r="D40" s="134"/>
      <c r="E40" s="145"/>
      <c r="F40" s="145"/>
      <c r="G40" s="147"/>
      <c r="H40" s="134"/>
      <c r="I40" s="145"/>
      <c r="J40" s="147"/>
      <c r="K40" s="134"/>
      <c r="L40" s="146"/>
      <c r="M40" s="147"/>
      <c r="N40" s="134"/>
      <c r="O40" s="136"/>
      <c r="P40" s="140">
        <f t="shared" si="3"/>
        <v>0</v>
      </c>
      <c r="Q40" s="148"/>
      <c r="R40" s="75"/>
      <c r="S40" s="109">
        <f t="shared" si="4"/>
        <v>0</v>
      </c>
      <c r="T40" s="113">
        <f t="shared" si="9"/>
        <v>0</v>
      </c>
      <c r="U40" s="126" t="str">
        <f t="shared" si="0"/>
        <v xml:space="preserve"> </v>
      </c>
      <c r="V40" s="127" t="str">
        <f t="shared" si="5"/>
        <v/>
      </c>
      <c r="W40" s="128"/>
      <c r="X40" s="128" t="str">
        <f t="shared" si="6"/>
        <v/>
      </c>
      <c r="Y40" s="186">
        <f>IFERROR(IF(
   SUMIFS($X$12:X40,$C$12:C40,C40) &gt; VLOOKUP(C40,$AI$14:$AK$17,3,0),
   MAX(0, VLOOKUP(C40,$AI$14:$AK$17,3,0) - (SUMIFS($X$12:X40,$C$12:C40,C40)-X40)),
   X40
),0)</f>
        <v>0</v>
      </c>
      <c r="Z40" s="186">
        <f t="shared" si="7"/>
        <v>0</v>
      </c>
      <c r="AA40" s="291"/>
      <c r="AB40" s="292"/>
      <c r="AC40" s="190"/>
      <c r="AD40" s="198">
        <f t="shared" si="10"/>
        <v>0</v>
      </c>
      <c r="AE40" s="199">
        <v>0</v>
      </c>
      <c r="AF40" s="198">
        <f t="shared" si="15"/>
        <v>0</v>
      </c>
      <c r="AG40" s="213" t="str">
        <f t="shared" si="2"/>
        <v/>
      </c>
      <c r="AH40" s="208"/>
    </row>
    <row r="41" spans="2:36" ht="15.75" thickBot="1" x14ac:dyDescent="0.3">
      <c r="B41" s="149">
        <v>30</v>
      </c>
      <c r="C41" s="138"/>
      <c r="D41" s="137"/>
      <c r="E41" s="150"/>
      <c r="F41" s="150"/>
      <c r="G41" s="151"/>
      <c r="H41" s="137"/>
      <c r="I41" s="152"/>
      <c r="J41" s="154"/>
      <c r="K41" s="137"/>
      <c r="L41" s="152"/>
      <c r="M41" s="154"/>
      <c r="N41" s="137"/>
      <c r="O41" s="139"/>
      <c r="P41" s="141">
        <f t="shared" si="3"/>
        <v>0</v>
      </c>
      <c r="Q41" s="153"/>
      <c r="R41" s="75"/>
      <c r="S41" s="109">
        <f t="shared" si="4"/>
        <v>0</v>
      </c>
      <c r="T41" s="113">
        <f t="shared" si="9"/>
        <v>0</v>
      </c>
      <c r="U41" s="126" t="str">
        <f t="shared" si="0"/>
        <v xml:space="preserve"> </v>
      </c>
      <c r="V41" s="127" t="str">
        <f t="shared" si="5"/>
        <v/>
      </c>
      <c r="W41" s="128"/>
      <c r="X41" s="128" t="str">
        <f t="shared" si="6"/>
        <v/>
      </c>
      <c r="Y41" s="186">
        <f>IFERROR(IF(
   SUMIFS($X$12:X41,$C$12:C41,C41) &gt; VLOOKUP(C41,$AI$14:$AK$17,3,0),
   MAX(0, VLOOKUP(C41,$AI$14:$AK$17,3,0) - (SUMIFS($X$12:X41,$C$12:C41,C41)-X41)),
   X41
),0)</f>
        <v>0</v>
      </c>
      <c r="Z41" s="186">
        <f t="shared" si="7"/>
        <v>0</v>
      </c>
      <c r="AA41" s="291"/>
      <c r="AB41" s="292"/>
      <c r="AC41" s="190"/>
      <c r="AD41" s="198">
        <f t="shared" si="10"/>
        <v>0</v>
      </c>
      <c r="AE41" s="199">
        <v>0</v>
      </c>
      <c r="AF41" s="198">
        <f t="shared" si="15"/>
        <v>0</v>
      </c>
      <c r="AG41" s="213" t="str">
        <f t="shared" si="2"/>
        <v/>
      </c>
      <c r="AH41" s="208"/>
    </row>
    <row r="42" spans="2:36" ht="15.75" thickBot="1" x14ac:dyDescent="0.3">
      <c r="B42" s="144">
        <v>31</v>
      </c>
      <c r="C42" s="135"/>
      <c r="D42" s="134"/>
      <c r="E42" s="145"/>
      <c r="F42" s="145"/>
      <c r="G42" s="147"/>
      <c r="H42" s="134"/>
      <c r="I42" s="145"/>
      <c r="J42" s="147"/>
      <c r="K42" s="134"/>
      <c r="L42" s="146"/>
      <c r="M42" s="147"/>
      <c r="N42" s="134"/>
      <c r="O42" s="136"/>
      <c r="P42" s="140">
        <f t="shared" si="3"/>
        <v>0</v>
      </c>
      <c r="Q42" s="148"/>
      <c r="R42" s="75"/>
      <c r="S42" s="109">
        <f t="shared" si="4"/>
        <v>0</v>
      </c>
      <c r="T42" s="113">
        <f t="shared" si="9"/>
        <v>0</v>
      </c>
      <c r="U42" s="126" t="str">
        <f t="shared" si="0"/>
        <v xml:space="preserve"> </v>
      </c>
      <c r="V42" s="127" t="str">
        <f t="shared" si="5"/>
        <v/>
      </c>
      <c r="W42" s="128"/>
      <c r="X42" s="128" t="str">
        <f t="shared" si="6"/>
        <v/>
      </c>
      <c r="Y42" s="186">
        <f>IFERROR(IF(
   SUMIFS($X$12:X42,$C$12:C42,C42) &gt; VLOOKUP(C42,$AI$14:$AK$17,3,0),
   MAX(0, VLOOKUP(C42,$AI$14:$AK$17,3,0) - (SUMIFS($X$12:X42,$C$12:C42,C42)-X42)),
   X42
),0)</f>
        <v>0</v>
      </c>
      <c r="Z42" s="186">
        <f t="shared" si="7"/>
        <v>0</v>
      </c>
      <c r="AA42" s="291"/>
      <c r="AB42" s="292"/>
      <c r="AC42" s="190"/>
      <c r="AD42" s="198">
        <f t="shared" si="10"/>
        <v>0</v>
      </c>
      <c r="AE42" s="199">
        <v>0</v>
      </c>
      <c r="AF42" s="198">
        <f t="shared" si="15"/>
        <v>0</v>
      </c>
      <c r="AG42" s="213" t="str">
        <f t="shared" si="2"/>
        <v/>
      </c>
      <c r="AH42" s="208"/>
    </row>
    <row r="43" spans="2:36" ht="15.75" thickBot="1" x14ac:dyDescent="0.3">
      <c r="B43" s="149">
        <v>32</v>
      </c>
      <c r="C43" s="138"/>
      <c r="D43" s="137"/>
      <c r="E43" s="150"/>
      <c r="F43" s="150"/>
      <c r="G43" s="151"/>
      <c r="H43" s="137"/>
      <c r="I43" s="152"/>
      <c r="J43" s="154"/>
      <c r="K43" s="137"/>
      <c r="L43" s="152"/>
      <c r="M43" s="154"/>
      <c r="N43" s="137"/>
      <c r="O43" s="139"/>
      <c r="P43" s="141">
        <f t="shared" si="3"/>
        <v>0</v>
      </c>
      <c r="Q43" s="153"/>
      <c r="R43" s="75"/>
      <c r="S43" s="109">
        <f t="shared" si="4"/>
        <v>0</v>
      </c>
      <c r="T43" s="113">
        <f t="shared" si="9"/>
        <v>0</v>
      </c>
      <c r="U43" s="126" t="str">
        <f t="shared" si="0"/>
        <v xml:space="preserve"> </v>
      </c>
      <c r="V43" s="127" t="str">
        <f t="shared" si="5"/>
        <v/>
      </c>
      <c r="W43" s="128"/>
      <c r="X43" s="128" t="str">
        <f t="shared" si="6"/>
        <v/>
      </c>
      <c r="Y43" s="186">
        <f>IFERROR(IF(
   SUMIFS($X$12:X43,$C$12:C43,C43) &gt; VLOOKUP(C43,$AI$14:$AK$17,3,0),
   MAX(0, VLOOKUP(C43,$AI$14:$AK$17,3,0) - (SUMIFS($X$12:X43,$C$12:C43,C43)-X43)),
   X43
),0)</f>
        <v>0</v>
      </c>
      <c r="Z43" s="186">
        <f t="shared" si="7"/>
        <v>0</v>
      </c>
      <c r="AA43" s="291"/>
      <c r="AB43" s="292"/>
      <c r="AC43" s="190"/>
      <c r="AD43" s="198">
        <f t="shared" si="10"/>
        <v>0</v>
      </c>
      <c r="AE43" s="199">
        <v>0</v>
      </c>
      <c r="AF43" s="198">
        <f t="shared" si="15"/>
        <v>0</v>
      </c>
      <c r="AG43" s="213" t="str">
        <f t="shared" si="2"/>
        <v/>
      </c>
      <c r="AH43" s="208"/>
    </row>
    <row r="44" spans="2:36" ht="15.75" thickBot="1" x14ac:dyDescent="0.3">
      <c r="B44" s="144">
        <v>33</v>
      </c>
      <c r="C44" s="135"/>
      <c r="D44" s="134"/>
      <c r="E44" s="145"/>
      <c r="F44" s="145"/>
      <c r="G44" s="147"/>
      <c r="H44" s="134"/>
      <c r="I44" s="145"/>
      <c r="J44" s="147"/>
      <c r="K44" s="134"/>
      <c r="L44" s="146"/>
      <c r="M44" s="147"/>
      <c r="N44" s="134"/>
      <c r="O44" s="136"/>
      <c r="P44" s="140">
        <f t="shared" si="3"/>
        <v>0</v>
      </c>
      <c r="Q44" s="148"/>
      <c r="R44" s="75"/>
      <c r="S44" s="109">
        <f t="shared" si="4"/>
        <v>0</v>
      </c>
      <c r="T44" s="113">
        <f t="shared" si="9"/>
        <v>0</v>
      </c>
      <c r="U44" s="126" t="str">
        <f t="shared" ref="U44:U75" si="16">IFERROR(INDEX($AJ$14:$AJ$17, MATCH(C44, $AI$14:$AI$17, 0)), " ")</f>
        <v xml:space="preserve"> </v>
      </c>
      <c r="V44" s="127" t="str">
        <f t="shared" si="5"/>
        <v/>
      </c>
      <c r="W44" s="128"/>
      <c r="X44" s="128" t="str">
        <f t="shared" si="6"/>
        <v/>
      </c>
      <c r="Y44" s="186">
        <f>IFERROR(IF(
   SUMIFS($X$12:X44,$C$12:C44,C44) &gt; VLOOKUP(C44,$AI$14:$AK$17,3,0),
   MAX(0, VLOOKUP(C44,$AI$14:$AK$17,3,0) - (SUMIFS($X$12:X44,$C$12:C44,C44)-X44)),
   X44
),0)</f>
        <v>0</v>
      </c>
      <c r="Z44" s="186">
        <f t="shared" ref="Z44:Z75" si="17">IFERROR(X44-Y44, 0)</f>
        <v>0</v>
      </c>
      <c r="AA44" s="291"/>
      <c r="AB44" s="292"/>
      <c r="AC44" s="190"/>
      <c r="AD44" s="198">
        <f t="shared" si="10"/>
        <v>0</v>
      </c>
      <c r="AE44" s="199">
        <v>0</v>
      </c>
      <c r="AF44" s="198">
        <f t="shared" si="15"/>
        <v>0</v>
      </c>
      <c r="AG44" s="213" t="str">
        <f t="shared" si="2"/>
        <v/>
      </c>
      <c r="AH44" s="208"/>
    </row>
    <row r="45" spans="2:36" ht="15.75" thickBot="1" x14ac:dyDescent="0.3">
      <c r="B45" s="149">
        <v>34</v>
      </c>
      <c r="C45" s="138"/>
      <c r="D45" s="137"/>
      <c r="E45" s="150"/>
      <c r="F45" s="150"/>
      <c r="G45" s="151"/>
      <c r="H45" s="137"/>
      <c r="I45" s="152"/>
      <c r="J45" s="154"/>
      <c r="K45" s="137"/>
      <c r="L45" s="152"/>
      <c r="M45" s="154"/>
      <c r="N45" s="137"/>
      <c r="O45" s="139"/>
      <c r="P45" s="141">
        <f t="shared" si="3"/>
        <v>0</v>
      </c>
      <c r="Q45" s="153"/>
      <c r="R45" s="75"/>
      <c r="S45" s="109">
        <f t="shared" si="4"/>
        <v>0</v>
      </c>
      <c r="T45" s="113">
        <f t="shared" si="9"/>
        <v>0</v>
      </c>
      <c r="U45" s="126" t="str">
        <f t="shared" si="16"/>
        <v xml:space="preserve"> </v>
      </c>
      <c r="V45" s="127" t="str">
        <f t="shared" si="5"/>
        <v/>
      </c>
      <c r="W45" s="128"/>
      <c r="X45" s="128" t="str">
        <f t="shared" si="6"/>
        <v/>
      </c>
      <c r="Y45" s="186">
        <f>IFERROR(IF(
   SUMIFS($X$12:X45,$C$12:C45,C45) &gt; VLOOKUP(C45,$AI$14:$AK$17,3,0),
   MAX(0, VLOOKUP(C45,$AI$14:$AK$17,3,0) - (SUMIFS($X$12:X45,$C$12:C45,C45)-X45)),
   X45
),0)</f>
        <v>0</v>
      </c>
      <c r="Z45" s="186">
        <f t="shared" si="17"/>
        <v>0</v>
      </c>
      <c r="AA45" s="291"/>
      <c r="AB45" s="292"/>
      <c r="AC45" s="190"/>
      <c r="AD45" s="198">
        <f t="shared" si="10"/>
        <v>0</v>
      </c>
      <c r="AE45" s="199">
        <v>0</v>
      </c>
      <c r="AF45" s="198">
        <f t="shared" si="15"/>
        <v>0</v>
      </c>
      <c r="AG45" s="213" t="str">
        <f t="shared" si="2"/>
        <v/>
      </c>
      <c r="AH45" s="208"/>
    </row>
    <row r="46" spans="2:36" ht="15.75" thickBot="1" x14ac:dyDescent="0.3">
      <c r="B46" s="144">
        <v>35</v>
      </c>
      <c r="C46" s="135"/>
      <c r="D46" s="134"/>
      <c r="E46" s="145"/>
      <c r="F46" s="145"/>
      <c r="G46" s="147"/>
      <c r="H46" s="134"/>
      <c r="I46" s="145"/>
      <c r="J46" s="147"/>
      <c r="K46" s="134"/>
      <c r="L46" s="146"/>
      <c r="M46" s="147"/>
      <c r="N46" s="134"/>
      <c r="O46" s="136"/>
      <c r="P46" s="140">
        <f t="shared" si="3"/>
        <v>0</v>
      </c>
      <c r="Q46" s="148"/>
      <c r="R46" s="75"/>
      <c r="S46" s="109">
        <f t="shared" si="4"/>
        <v>0</v>
      </c>
      <c r="T46" s="113">
        <f t="shared" si="9"/>
        <v>0</v>
      </c>
      <c r="U46" s="126" t="str">
        <f t="shared" si="16"/>
        <v xml:space="preserve"> </v>
      </c>
      <c r="V46" s="127" t="str">
        <f t="shared" si="5"/>
        <v/>
      </c>
      <c r="W46" s="128"/>
      <c r="X46" s="128" t="str">
        <f t="shared" si="6"/>
        <v/>
      </c>
      <c r="Y46" s="186">
        <f>IFERROR(IF(
   SUMIFS($X$12:X46,$C$12:C46,C46) &gt; VLOOKUP(C46,$AI$14:$AK$17,3,0),
   MAX(0, VLOOKUP(C46,$AI$14:$AK$17,3,0) - (SUMIFS($X$12:X46,$C$12:C46,C46)-X46)),
   X46
),0)</f>
        <v>0</v>
      </c>
      <c r="Z46" s="186">
        <f t="shared" si="17"/>
        <v>0</v>
      </c>
      <c r="AA46" s="291"/>
      <c r="AB46" s="292"/>
      <c r="AC46" s="190"/>
      <c r="AD46" s="198">
        <f t="shared" si="10"/>
        <v>0</v>
      </c>
      <c r="AE46" s="199">
        <v>0</v>
      </c>
      <c r="AF46" s="198">
        <f t="shared" si="15"/>
        <v>0</v>
      </c>
      <c r="AG46" s="213" t="str">
        <f t="shared" si="2"/>
        <v/>
      </c>
      <c r="AH46" s="208"/>
    </row>
    <row r="47" spans="2:36" ht="15.75" thickBot="1" x14ac:dyDescent="0.3">
      <c r="B47" s="149">
        <v>36</v>
      </c>
      <c r="C47" s="138"/>
      <c r="D47" s="137"/>
      <c r="E47" s="150"/>
      <c r="F47" s="150"/>
      <c r="G47" s="151"/>
      <c r="H47" s="137"/>
      <c r="I47" s="152"/>
      <c r="J47" s="154"/>
      <c r="K47" s="137"/>
      <c r="L47" s="152"/>
      <c r="M47" s="154"/>
      <c r="N47" s="137"/>
      <c r="O47" s="139"/>
      <c r="P47" s="141">
        <f t="shared" si="3"/>
        <v>0</v>
      </c>
      <c r="Q47" s="153"/>
      <c r="R47" s="75"/>
      <c r="S47" s="109">
        <f t="shared" si="4"/>
        <v>0</v>
      </c>
      <c r="T47" s="113">
        <f t="shared" si="9"/>
        <v>0</v>
      </c>
      <c r="U47" s="126" t="str">
        <f t="shared" si="16"/>
        <v xml:space="preserve"> </v>
      </c>
      <c r="V47" s="127" t="str">
        <f t="shared" si="5"/>
        <v/>
      </c>
      <c r="W47" s="128"/>
      <c r="X47" s="128" t="str">
        <f t="shared" si="6"/>
        <v/>
      </c>
      <c r="Y47" s="186">
        <f>IFERROR(IF(
   SUMIFS($X$12:X47,$C$12:C47,C47) &gt; VLOOKUP(C47,$AI$14:$AK$17,3,0),
   MAX(0, VLOOKUP(C47,$AI$14:$AK$17,3,0) - (SUMIFS($X$12:X47,$C$12:C47,C47)-X47)),
   X47
),0)</f>
        <v>0</v>
      </c>
      <c r="Z47" s="186">
        <f t="shared" si="17"/>
        <v>0</v>
      </c>
      <c r="AA47" s="291"/>
      <c r="AB47" s="292"/>
      <c r="AC47" s="190"/>
      <c r="AD47" s="198">
        <f t="shared" si="10"/>
        <v>0</v>
      </c>
      <c r="AE47" s="199">
        <v>0</v>
      </c>
      <c r="AF47" s="198">
        <f t="shared" si="15"/>
        <v>0</v>
      </c>
      <c r="AG47" s="213" t="str">
        <f t="shared" si="2"/>
        <v/>
      </c>
      <c r="AH47" s="208"/>
    </row>
    <row r="48" spans="2:36" ht="15.75" thickBot="1" x14ac:dyDescent="0.3">
      <c r="B48" s="144">
        <v>37</v>
      </c>
      <c r="C48" s="135"/>
      <c r="D48" s="134"/>
      <c r="E48" s="145"/>
      <c r="F48" s="145"/>
      <c r="G48" s="147"/>
      <c r="H48" s="134"/>
      <c r="I48" s="145"/>
      <c r="J48" s="147"/>
      <c r="K48" s="134"/>
      <c r="L48" s="146"/>
      <c r="M48" s="147"/>
      <c r="N48" s="134"/>
      <c r="O48" s="136"/>
      <c r="P48" s="140">
        <f t="shared" si="3"/>
        <v>0</v>
      </c>
      <c r="Q48" s="148"/>
      <c r="R48" s="75"/>
      <c r="S48" s="109">
        <f t="shared" si="4"/>
        <v>0</v>
      </c>
      <c r="T48" s="113">
        <f t="shared" si="9"/>
        <v>0</v>
      </c>
      <c r="U48" s="126" t="str">
        <f t="shared" si="16"/>
        <v xml:space="preserve"> </v>
      </c>
      <c r="V48" s="127" t="str">
        <f t="shared" si="5"/>
        <v/>
      </c>
      <c r="W48" s="128"/>
      <c r="X48" s="128" t="str">
        <f t="shared" si="6"/>
        <v/>
      </c>
      <c r="Y48" s="186">
        <f>IFERROR(IF(
   SUMIFS($X$12:X48,$C$12:C48,C48) &gt; VLOOKUP(C48,$AI$14:$AK$17,3,0),
   MAX(0, VLOOKUP(C48,$AI$14:$AK$17,3,0) - (SUMIFS($X$12:X48,$C$12:C48,C48)-X48)),
   X48
),0)</f>
        <v>0</v>
      </c>
      <c r="Z48" s="186">
        <f t="shared" si="17"/>
        <v>0</v>
      </c>
      <c r="AA48" s="291"/>
      <c r="AB48" s="292"/>
      <c r="AC48" s="190"/>
      <c r="AD48" s="198">
        <f t="shared" si="10"/>
        <v>0</v>
      </c>
      <c r="AE48" s="199">
        <v>0</v>
      </c>
      <c r="AF48" s="198">
        <f t="shared" si="15"/>
        <v>0</v>
      </c>
      <c r="AG48" s="213" t="str">
        <f t="shared" si="2"/>
        <v/>
      </c>
      <c r="AH48" s="208"/>
    </row>
    <row r="49" spans="2:34" ht="15.75" thickBot="1" x14ac:dyDescent="0.3">
      <c r="B49" s="149">
        <v>38</v>
      </c>
      <c r="C49" s="138"/>
      <c r="D49" s="137"/>
      <c r="E49" s="150"/>
      <c r="F49" s="150"/>
      <c r="G49" s="151"/>
      <c r="H49" s="137"/>
      <c r="I49" s="152"/>
      <c r="J49" s="154"/>
      <c r="K49" s="137"/>
      <c r="L49" s="152"/>
      <c r="M49" s="154"/>
      <c r="N49" s="137"/>
      <c r="O49" s="139"/>
      <c r="P49" s="141">
        <f t="shared" si="3"/>
        <v>0</v>
      </c>
      <c r="Q49" s="153"/>
      <c r="R49" s="75"/>
      <c r="S49" s="109">
        <f t="shared" si="4"/>
        <v>0</v>
      </c>
      <c r="T49" s="113">
        <f t="shared" si="9"/>
        <v>0</v>
      </c>
      <c r="U49" s="126" t="str">
        <f t="shared" si="16"/>
        <v xml:space="preserve"> </v>
      </c>
      <c r="V49" s="127" t="str">
        <f t="shared" si="5"/>
        <v/>
      </c>
      <c r="W49" s="128"/>
      <c r="X49" s="128" t="str">
        <f t="shared" si="6"/>
        <v/>
      </c>
      <c r="Y49" s="186">
        <f>IFERROR(IF(
   SUMIFS($X$12:X49,$C$12:C49,C49) &gt; VLOOKUP(C49,$AI$14:$AK$17,3,0),
   MAX(0, VLOOKUP(C49,$AI$14:$AK$17,3,0) - (SUMIFS($X$12:X49,$C$12:C49,C49)-X49)),
   X49
),0)</f>
        <v>0</v>
      </c>
      <c r="Z49" s="186">
        <f t="shared" si="17"/>
        <v>0</v>
      </c>
      <c r="AA49" s="291"/>
      <c r="AB49" s="292"/>
      <c r="AC49" s="190"/>
      <c r="AD49" s="198">
        <f t="shared" si="10"/>
        <v>0</v>
      </c>
      <c r="AE49" s="199">
        <v>0</v>
      </c>
      <c r="AF49" s="198">
        <f t="shared" si="15"/>
        <v>0</v>
      </c>
      <c r="AG49" s="213" t="str">
        <f t="shared" si="2"/>
        <v/>
      </c>
      <c r="AH49" s="208"/>
    </row>
    <row r="50" spans="2:34" ht="15.75" thickBot="1" x14ac:dyDescent="0.3">
      <c r="B50" s="144">
        <v>39</v>
      </c>
      <c r="C50" s="135"/>
      <c r="D50" s="134"/>
      <c r="E50" s="145"/>
      <c r="F50" s="145"/>
      <c r="G50" s="147"/>
      <c r="H50" s="134"/>
      <c r="I50" s="145"/>
      <c r="J50" s="147"/>
      <c r="K50" s="134"/>
      <c r="L50" s="146"/>
      <c r="M50" s="147"/>
      <c r="N50" s="134"/>
      <c r="O50" s="136"/>
      <c r="P50" s="140">
        <f t="shared" si="3"/>
        <v>0</v>
      </c>
      <c r="Q50" s="148"/>
      <c r="R50" s="75"/>
      <c r="S50" s="109">
        <f t="shared" si="4"/>
        <v>0</v>
      </c>
      <c r="T50" s="113">
        <f t="shared" si="9"/>
        <v>0</v>
      </c>
      <c r="U50" s="126" t="str">
        <f t="shared" si="16"/>
        <v xml:space="preserve"> </v>
      </c>
      <c r="V50" s="127" t="str">
        <f t="shared" si="5"/>
        <v/>
      </c>
      <c r="W50" s="128"/>
      <c r="X50" s="128" t="str">
        <f t="shared" si="6"/>
        <v/>
      </c>
      <c r="Y50" s="186">
        <f>IFERROR(IF(
   SUMIFS($X$12:X50,$C$12:C50,C50) &gt; VLOOKUP(C50,$AI$14:$AK$17,3,0),
   MAX(0, VLOOKUP(C50,$AI$14:$AK$17,3,0) - (SUMIFS($X$12:X50,$C$12:C50,C50)-X50)),
   X50
),0)</f>
        <v>0</v>
      </c>
      <c r="Z50" s="186">
        <f t="shared" si="17"/>
        <v>0</v>
      </c>
      <c r="AA50" s="291"/>
      <c r="AB50" s="292"/>
      <c r="AC50" s="190"/>
      <c r="AD50" s="198">
        <f t="shared" si="10"/>
        <v>0</v>
      </c>
      <c r="AE50" s="199">
        <v>0</v>
      </c>
      <c r="AF50" s="198">
        <f t="shared" si="15"/>
        <v>0</v>
      </c>
      <c r="AG50" s="213" t="str">
        <f t="shared" si="2"/>
        <v/>
      </c>
      <c r="AH50" s="208"/>
    </row>
    <row r="51" spans="2:34" ht="15.75" thickBot="1" x14ac:dyDescent="0.3">
      <c r="B51" s="149">
        <v>40</v>
      </c>
      <c r="C51" s="138"/>
      <c r="D51" s="137"/>
      <c r="E51" s="150"/>
      <c r="F51" s="150"/>
      <c r="G51" s="151"/>
      <c r="H51" s="137"/>
      <c r="I51" s="152"/>
      <c r="J51" s="154"/>
      <c r="K51" s="137"/>
      <c r="L51" s="152"/>
      <c r="M51" s="154"/>
      <c r="N51" s="137"/>
      <c r="O51" s="139"/>
      <c r="P51" s="141">
        <f t="shared" si="3"/>
        <v>0</v>
      </c>
      <c r="Q51" s="153"/>
      <c r="R51" s="75"/>
      <c r="S51" s="109">
        <f t="shared" si="4"/>
        <v>0</v>
      </c>
      <c r="T51" s="113">
        <f t="shared" si="9"/>
        <v>0</v>
      </c>
      <c r="U51" s="126" t="str">
        <f t="shared" si="16"/>
        <v xml:space="preserve"> </v>
      </c>
      <c r="V51" s="127" t="str">
        <f t="shared" si="5"/>
        <v/>
      </c>
      <c r="W51" s="128"/>
      <c r="X51" s="128" t="str">
        <f t="shared" si="6"/>
        <v/>
      </c>
      <c r="Y51" s="186">
        <f>IFERROR(IF(
   SUMIFS($X$12:X51,$C$12:C51,C51) &gt; VLOOKUP(C51,$AI$14:$AK$17,3,0),
   MAX(0, VLOOKUP(C51,$AI$14:$AK$17,3,0) - (SUMIFS($X$12:X51,$C$12:C51,C51)-X51)),
   X51
),0)</f>
        <v>0</v>
      </c>
      <c r="Z51" s="186">
        <f t="shared" si="17"/>
        <v>0</v>
      </c>
      <c r="AA51" s="291"/>
      <c r="AB51" s="292"/>
      <c r="AC51" s="190"/>
      <c r="AD51" s="198">
        <f t="shared" si="10"/>
        <v>0</v>
      </c>
      <c r="AE51" s="199">
        <v>0</v>
      </c>
      <c r="AF51" s="198">
        <f t="shared" si="15"/>
        <v>0</v>
      </c>
      <c r="AG51" s="213" t="str">
        <f t="shared" si="2"/>
        <v/>
      </c>
      <c r="AH51" s="208"/>
    </row>
    <row r="52" spans="2:34" ht="15.75" thickBot="1" x14ac:dyDescent="0.3">
      <c r="B52" s="144">
        <v>41</v>
      </c>
      <c r="C52" s="135"/>
      <c r="D52" s="134"/>
      <c r="E52" s="145"/>
      <c r="F52" s="145"/>
      <c r="G52" s="147"/>
      <c r="H52" s="134"/>
      <c r="I52" s="145"/>
      <c r="J52" s="147"/>
      <c r="K52" s="134"/>
      <c r="L52" s="146"/>
      <c r="M52" s="147"/>
      <c r="N52" s="134"/>
      <c r="O52" s="136"/>
      <c r="P52" s="140">
        <f t="shared" si="3"/>
        <v>0</v>
      </c>
      <c r="Q52" s="148"/>
      <c r="R52" s="75"/>
      <c r="S52" s="109">
        <f t="shared" si="4"/>
        <v>0</v>
      </c>
      <c r="T52" s="113">
        <f t="shared" si="9"/>
        <v>0</v>
      </c>
      <c r="U52" s="126" t="str">
        <f t="shared" si="16"/>
        <v xml:space="preserve"> </v>
      </c>
      <c r="V52" s="127" t="str">
        <f t="shared" si="5"/>
        <v/>
      </c>
      <c r="W52" s="128"/>
      <c r="X52" s="128" t="str">
        <f t="shared" si="6"/>
        <v/>
      </c>
      <c r="Y52" s="186">
        <f>IFERROR(IF(
   SUMIFS($X$12:X52,$C$12:C52,C52) &gt; VLOOKUP(C52,$AI$14:$AK$17,3,0),
   MAX(0, VLOOKUP(C52,$AI$14:$AK$17,3,0) - (SUMIFS($X$12:X52,$C$12:C52,C52)-X52)),
   X52
),0)</f>
        <v>0</v>
      </c>
      <c r="Z52" s="186">
        <f t="shared" si="17"/>
        <v>0</v>
      </c>
      <c r="AA52" s="291"/>
      <c r="AB52" s="292"/>
      <c r="AC52" s="190"/>
      <c r="AD52" s="198">
        <f t="shared" si="10"/>
        <v>0</v>
      </c>
      <c r="AE52" s="199">
        <v>0</v>
      </c>
      <c r="AF52" s="198">
        <f t="shared" si="15"/>
        <v>0</v>
      </c>
      <c r="AG52" s="213" t="str">
        <f t="shared" si="2"/>
        <v/>
      </c>
      <c r="AH52" s="208"/>
    </row>
    <row r="53" spans="2:34" ht="15.75" thickBot="1" x14ac:dyDescent="0.3">
      <c r="B53" s="149">
        <v>42</v>
      </c>
      <c r="C53" s="138"/>
      <c r="D53" s="137"/>
      <c r="E53" s="150"/>
      <c r="F53" s="150"/>
      <c r="G53" s="151"/>
      <c r="H53" s="137"/>
      <c r="I53" s="152"/>
      <c r="J53" s="154"/>
      <c r="K53" s="137"/>
      <c r="L53" s="152"/>
      <c r="M53" s="154"/>
      <c r="N53" s="137"/>
      <c r="O53" s="139"/>
      <c r="P53" s="141">
        <f t="shared" si="3"/>
        <v>0</v>
      </c>
      <c r="Q53" s="153"/>
      <c r="R53" s="75"/>
      <c r="S53" s="109">
        <f t="shared" si="4"/>
        <v>0</v>
      </c>
      <c r="T53" s="113">
        <f t="shared" si="9"/>
        <v>0</v>
      </c>
      <c r="U53" s="126" t="str">
        <f t="shared" si="16"/>
        <v xml:space="preserve"> </v>
      </c>
      <c r="V53" s="127" t="str">
        <f t="shared" si="5"/>
        <v/>
      </c>
      <c r="W53" s="128"/>
      <c r="X53" s="128" t="str">
        <f t="shared" si="6"/>
        <v/>
      </c>
      <c r="Y53" s="186">
        <f>IFERROR(IF(
   SUMIFS($X$12:X53,$C$12:C53,C53) &gt; VLOOKUP(C53,$AI$14:$AK$17,3,0),
   MAX(0, VLOOKUP(C53,$AI$14:$AK$17,3,0) - (SUMIFS($X$12:X53,$C$12:C53,C53)-X53)),
   X53
),0)</f>
        <v>0</v>
      </c>
      <c r="Z53" s="186">
        <f t="shared" si="17"/>
        <v>0</v>
      </c>
      <c r="AA53" s="291"/>
      <c r="AB53" s="292"/>
      <c r="AC53" s="190"/>
      <c r="AD53" s="198">
        <f t="shared" si="10"/>
        <v>0</v>
      </c>
      <c r="AE53" s="199">
        <v>0</v>
      </c>
      <c r="AF53" s="198">
        <f t="shared" si="15"/>
        <v>0</v>
      </c>
      <c r="AG53" s="213" t="str">
        <f t="shared" si="2"/>
        <v/>
      </c>
      <c r="AH53" s="208"/>
    </row>
    <row r="54" spans="2:34" ht="15.75" thickBot="1" x14ac:dyDescent="0.3">
      <c r="B54" s="144">
        <v>43</v>
      </c>
      <c r="C54" s="135"/>
      <c r="D54" s="134"/>
      <c r="E54" s="145"/>
      <c r="F54" s="145"/>
      <c r="G54" s="147"/>
      <c r="H54" s="134"/>
      <c r="I54" s="145"/>
      <c r="J54" s="147"/>
      <c r="K54" s="134"/>
      <c r="L54" s="146"/>
      <c r="M54" s="147"/>
      <c r="N54" s="134"/>
      <c r="O54" s="136"/>
      <c r="P54" s="140">
        <f t="shared" si="3"/>
        <v>0</v>
      </c>
      <c r="Q54" s="148"/>
      <c r="R54" s="75"/>
      <c r="S54" s="109">
        <f t="shared" si="4"/>
        <v>0</v>
      </c>
      <c r="T54" s="113">
        <f t="shared" si="9"/>
        <v>0</v>
      </c>
      <c r="U54" s="126" t="str">
        <f t="shared" si="16"/>
        <v xml:space="preserve"> </v>
      </c>
      <c r="V54" s="127" t="str">
        <f t="shared" si="5"/>
        <v/>
      </c>
      <c r="W54" s="128"/>
      <c r="X54" s="128" t="str">
        <f t="shared" si="6"/>
        <v/>
      </c>
      <c r="Y54" s="186">
        <f>IFERROR(IF(
   SUMIFS($X$12:X54,$C$12:C54,C54) &gt; VLOOKUP(C54,$AI$14:$AK$17,3,0),
   MAX(0, VLOOKUP(C54,$AI$14:$AK$17,3,0) - (SUMIFS($X$12:X54,$C$12:C54,C54)-X54)),
   X54
),0)</f>
        <v>0</v>
      </c>
      <c r="Z54" s="186">
        <f t="shared" si="17"/>
        <v>0</v>
      </c>
      <c r="AA54" s="291"/>
      <c r="AB54" s="292"/>
      <c r="AC54" s="190"/>
      <c r="AD54" s="198">
        <f t="shared" si="10"/>
        <v>0</v>
      </c>
      <c r="AE54" s="199">
        <v>0</v>
      </c>
      <c r="AF54" s="198">
        <f t="shared" si="15"/>
        <v>0</v>
      </c>
      <c r="AG54" s="213" t="str">
        <f t="shared" si="2"/>
        <v/>
      </c>
      <c r="AH54" s="208"/>
    </row>
    <row r="55" spans="2:34" ht="15.75" thickBot="1" x14ac:dyDescent="0.3">
      <c r="B55" s="149">
        <v>44</v>
      </c>
      <c r="C55" s="138"/>
      <c r="D55" s="137"/>
      <c r="E55" s="150"/>
      <c r="F55" s="150"/>
      <c r="G55" s="151"/>
      <c r="H55" s="137"/>
      <c r="I55" s="152"/>
      <c r="J55" s="154"/>
      <c r="K55" s="137"/>
      <c r="L55" s="152"/>
      <c r="M55" s="154"/>
      <c r="N55" s="137"/>
      <c r="O55" s="139"/>
      <c r="P55" s="141">
        <f t="shared" si="3"/>
        <v>0</v>
      </c>
      <c r="Q55" s="153"/>
      <c r="R55" s="75"/>
      <c r="S55" s="109">
        <f t="shared" si="4"/>
        <v>0</v>
      </c>
      <c r="T55" s="113">
        <f t="shared" si="9"/>
        <v>0</v>
      </c>
      <c r="U55" s="126" t="str">
        <f t="shared" si="16"/>
        <v xml:space="preserve"> </v>
      </c>
      <c r="V55" s="127" t="str">
        <f t="shared" si="5"/>
        <v/>
      </c>
      <c r="W55" s="128"/>
      <c r="X55" s="128" t="str">
        <f t="shared" si="6"/>
        <v/>
      </c>
      <c r="Y55" s="186">
        <f>IFERROR(IF(
   SUMIFS($X$12:X55,$C$12:C55,C55) &gt; VLOOKUP(C55,$AI$14:$AK$17,3,0),
   MAX(0, VLOOKUP(C55,$AI$14:$AK$17,3,0) - (SUMIFS($X$12:X55,$C$12:C55,C55)-X55)),
   X55
),0)</f>
        <v>0</v>
      </c>
      <c r="Z55" s="186">
        <f t="shared" si="17"/>
        <v>0</v>
      </c>
      <c r="AA55" s="291"/>
      <c r="AB55" s="292"/>
      <c r="AC55" s="190"/>
      <c r="AD55" s="198">
        <f t="shared" si="10"/>
        <v>0</v>
      </c>
      <c r="AE55" s="199">
        <v>0</v>
      </c>
      <c r="AF55" s="198">
        <f t="shared" si="15"/>
        <v>0</v>
      </c>
      <c r="AG55" s="213" t="str">
        <f t="shared" si="2"/>
        <v/>
      </c>
      <c r="AH55" s="208"/>
    </row>
    <row r="56" spans="2:34" ht="15.75" thickBot="1" x14ac:dyDescent="0.3">
      <c r="B56" s="144">
        <v>45</v>
      </c>
      <c r="C56" s="135"/>
      <c r="D56" s="134"/>
      <c r="E56" s="145"/>
      <c r="F56" s="145"/>
      <c r="G56" s="147"/>
      <c r="H56" s="134"/>
      <c r="I56" s="145"/>
      <c r="J56" s="147"/>
      <c r="K56" s="134"/>
      <c r="L56" s="146"/>
      <c r="M56" s="147"/>
      <c r="N56" s="134"/>
      <c r="O56" s="136"/>
      <c r="P56" s="140">
        <f t="shared" si="3"/>
        <v>0</v>
      </c>
      <c r="Q56" s="148"/>
      <c r="R56" s="75"/>
      <c r="S56" s="109">
        <f t="shared" si="4"/>
        <v>0</v>
      </c>
      <c r="T56" s="113">
        <f t="shared" si="9"/>
        <v>0</v>
      </c>
      <c r="U56" s="126" t="str">
        <f t="shared" si="16"/>
        <v xml:space="preserve"> </v>
      </c>
      <c r="V56" s="127" t="str">
        <f t="shared" si="5"/>
        <v/>
      </c>
      <c r="W56" s="128"/>
      <c r="X56" s="128" t="str">
        <f t="shared" si="6"/>
        <v/>
      </c>
      <c r="Y56" s="186">
        <f>IFERROR(IF(
   SUMIFS($X$12:X56,$C$12:C56,C56) &gt; VLOOKUP(C56,$AI$14:$AK$17,3,0),
   MAX(0, VLOOKUP(C56,$AI$14:$AK$17,3,0) - (SUMIFS($X$12:X56,$C$12:C56,C56)-X56)),
   X56
),0)</f>
        <v>0</v>
      </c>
      <c r="Z56" s="186">
        <f t="shared" si="17"/>
        <v>0</v>
      </c>
      <c r="AA56" s="291"/>
      <c r="AB56" s="292"/>
      <c r="AC56" s="190"/>
      <c r="AD56" s="198">
        <f t="shared" si="10"/>
        <v>0</v>
      </c>
      <c r="AE56" s="199">
        <v>0</v>
      </c>
      <c r="AF56" s="198">
        <f t="shared" si="15"/>
        <v>0</v>
      </c>
      <c r="AG56" s="213" t="str">
        <f t="shared" si="2"/>
        <v/>
      </c>
      <c r="AH56" s="208"/>
    </row>
    <row r="57" spans="2:34" ht="15.75" thickBot="1" x14ac:dyDescent="0.3">
      <c r="B57" s="149">
        <v>46</v>
      </c>
      <c r="C57" s="138"/>
      <c r="D57" s="137"/>
      <c r="E57" s="150"/>
      <c r="F57" s="150"/>
      <c r="G57" s="151"/>
      <c r="H57" s="137"/>
      <c r="I57" s="152"/>
      <c r="J57" s="154"/>
      <c r="K57" s="137"/>
      <c r="L57" s="152"/>
      <c r="M57" s="154"/>
      <c r="N57" s="137"/>
      <c r="O57" s="139"/>
      <c r="P57" s="141">
        <f t="shared" si="3"/>
        <v>0</v>
      </c>
      <c r="Q57" s="153"/>
      <c r="R57" s="75"/>
      <c r="S57" s="109">
        <f t="shared" si="4"/>
        <v>0</v>
      </c>
      <c r="T57" s="113">
        <f t="shared" si="9"/>
        <v>0</v>
      </c>
      <c r="U57" s="126" t="str">
        <f t="shared" si="16"/>
        <v xml:space="preserve"> </v>
      </c>
      <c r="V57" s="127" t="str">
        <f t="shared" si="5"/>
        <v/>
      </c>
      <c r="W57" s="128"/>
      <c r="X57" s="128" t="str">
        <f t="shared" si="6"/>
        <v/>
      </c>
      <c r="Y57" s="186">
        <f>IFERROR(IF(
   SUMIFS($X$12:X57,$C$12:C57,C57) &gt; VLOOKUP(C57,$AI$14:$AK$17,3,0),
   MAX(0, VLOOKUP(C57,$AI$14:$AK$17,3,0) - (SUMIFS($X$12:X57,$C$12:C57,C57)-X57)),
   X57
),0)</f>
        <v>0</v>
      </c>
      <c r="Z57" s="186">
        <f t="shared" si="17"/>
        <v>0</v>
      </c>
      <c r="AA57" s="291"/>
      <c r="AB57" s="292"/>
      <c r="AC57" s="190"/>
      <c r="AD57" s="198">
        <f t="shared" si="10"/>
        <v>0</v>
      </c>
      <c r="AE57" s="199">
        <v>0</v>
      </c>
      <c r="AF57" s="198">
        <f t="shared" si="15"/>
        <v>0</v>
      </c>
      <c r="AG57" s="213" t="str">
        <f t="shared" si="2"/>
        <v/>
      </c>
      <c r="AH57" s="208"/>
    </row>
    <row r="58" spans="2:34" ht="15.75" thickBot="1" x14ac:dyDescent="0.3">
      <c r="B58" s="144">
        <v>47</v>
      </c>
      <c r="C58" s="135"/>
      <c r="D58" s="134"/>
      <c r="E58" s="145"/>
      <c r="F58" s="145"/>
      <c r="G58" s="147"/>
      <c r="H58" s="134"/>
      <c r="I58" s="145"/>
      <c r="J58" s="147"/>
      <c r="K58" s="134"/>
      <c r="L58" s="146"/>
      <c r="M58" s="147"/>
      <c r="N58" s="134"/>
      <c r="O58" s="136"/>
      <c r="P58" s="140">
        <f t="shared" si="3"/>
        <v>0</v>
      </c>
      <c r="Q58" s="148"/>
      <c r="R58" s="75"/>
      <c r="S58" s="109">
        <f t="shared" si="4"/>
        <v>0</v>
      </c>
      <c r="T58" s="113">
        <f t="shared" si="9"/>
        <v>0</v>
      </c>
      <c r="U58" s="126" t="str">
        <f t="shared" si="16"/>
        <v xml:space="preserve"> </v>
      </c>
      <c r="V58" s="127" t="str">
        <f t="shared" si="5"/>
        <v/>
      </c>
      <c r="W58" s="128"/>
      <c r="X58" s="128" t="str">
        <f t="shared" si="6"/>
        <v/>
      </c>
      <c r="Y58" s="186">
        <f>IFERROR(IF(
   SUMIFS($X$12:X58,$C$12:C58,C58) &gt; VLOOKUP(C58,$AI$14:$AK$17,3,0),
   MAX(0, VLOOKUP(C58,$AI$14:$AK$17,3,0) - (SUMIFS($X$12:X58,$C$12:C58,C58)-X58)),
   X58
),0)</f>
        <v>0</v>
      </c>
      <c r="Z58" s="186">
        <f t="shared" si="17"/>
        <v>0</v>
      </c>
      <c r="AA58" s="291"/>
      <c r="AB58" s="292"/>
      <c r="AC58" s="190"/>
      <c r="AD58" s="198">
        <f t="shared" si="10"/>
        <v>0</v>
      </c>
      <c r="AE58" s="199">
        <v>0</v>
      </c>
      <c r="AF58" s="198">
        <f t="shared" si="15"/>
        <v>0</v>
      </c>
      <c r="AG58" s="213" t="str">
        <f t="shared" si="2"/>
        <v/>
      </c>
      <c r="AH58" s="208"/>
    </row>
    <row r="59" spans="2:34" ht="15.75" thickBot="1" x14ac:dyDescent="0.3">
      <c r="B59" s="149">
        <v>48</v>
      </c>
      <c r="C59" s="138"/>
      <c r="D59" s="137"/>
      <c r="E59" s="150"/>
      <c r="F59" s="150"/>
      <c r="G59" s="151"/>
      <c r="H59" s="137"/>
      <c r="I59" s="152"/>
      <c r="J59" s="154"/>
      <c r="K59" s="137"/>
      <c r="L59" s="152"/>
      <c r="M59" s="154"/>
      <c r="N59" s="137"/>
      <c r="O59" s="139"/>
      <c r="P59" s="141">
        <f t="shared" si="3"/>
        <v>0</v>
      </c>
      <c r="Q59" s="153"/>
      <c r="R59" s="75"/>
      <c r="S59" s="109">
        <f t="shared" si="4"/>
        <v>0</v>
      </c>
      <c r="T59" s="113">
        <f t="shared" si="9"/>
        <v>0</v>
      </c>
      <c r="U59" s="126" t="str">
        <f t="shared" si="16"/>
        <v xml:space="preserve"> </v>
      </c>
      <c r="V59" s="127" t="str">
        <f t="shared" si="5"/>
        <v/>
      </c>
      <c r="W59" s="128"/>
      <c r="X59" s="128" t="str">
        <f t="shared" si="6"/>
        <v/>
      </c>
      <c r="Y59" s="186">
        <f>IFERROR(IF(
   SUMIFS($X$12:X59,$C$12:C59,C59) &gt; VLOOKUP(C59,$AI$14:$AK$17,3,0),
   MAX(0, VLOOKUP(C59,$AI$14:$AK$17,3,0) - (SUMIFS($X$12:X59,$C$12:C59,C59)-X59)),
   X59
),0)</f>
        <v>0</v>
      </c>
      <c r="Z59" s="186">
        <f t="shared" si="17"/>
        <v>0</v>
      </c>
      <c r="AA59" s="291"/>
      <c r="AB59" s="292"/>
      <c r="AC59" s="190"/>
      <c r="AD59" s="198">
        <f t="shared" si="10"/>
        <v>0</v>
      </c>
      <c r="AE59" s="199">
        <v>0</v>
      </c>
      <c r="AF59" s="198">
        <f t="shared" si="15"/>
        <v>0</v>
      </c>
      <c r="AG59" s="213" t="str">
        <f t="shared" si="2"/>
        <v/>
      </c>
      <c r="AH59" s="208"/>
    </row>
    <row r="60" spans="2:34" ht="15.75" thickBot="1" x14ac:dyDescent="0.3">
      <c r="B60" s="144">
        <v>49</v>
      </c>
      <c r="C60" s="135"/>
      <c r="D60" s="134"/>
      <c r="E60" s="145"/>
      <c r="F60" s="145"/>
      <c r="G60" s="147"/>
      <c r="H60" s="134"/>
      <c r="I60" s="145"/>
      <c r="J60" s="147"/>
      <c r="K60" s="134"/>
      <c r="L60" s="146"/>
      <c r="M60" s="147"/>
      <c r="N60" s="134"/>
      <c r="O60" s="136"/>
      <c r="P60" s="140">
        <f t="shared" si="3"/>
        <v>0</v>
      </c>
      <c r="Q60" s="148"/>
      <c r="R60" s="75"/>
      <c r="S60" s="109">
        <f t="shared" si="4"/>
        <v>0</v>
      </c>
      <c r="T60" s="113">
        <f t="shared" si="9"/>
        <v>0</v>
      </c>
      <c r="U60" s="126" t="str">
        <f t="shared" si="16"/>
        <v xml:space="preserve"> </v>
      </c>
      <c r="V60" s="127" t="str">
        <f t="shared" si="5"/>
        <v/>
      </c>
      <c r="W60" s="128"/>
      <c r="X60" s="128" t="str">
        <f t="shared" si="6"/>
        <v/>
      </c>
      <c r="Y60" s="186">
        <f>IFERROR(IF(
   SUMIFS($X$12:X60,$C$12:C60,C60) &gt; VLOOKUP(C60,$AI$14:$AK$17,3,0),
   MAX(0, VLOOKUP(C60,$AI$14:$AK$17,3,0) - (SUMIFS($X$12:X60,$C$12:C60,C60)-X60)),
   X60
),0)</f>
        <v>0</v>
      </c>
      <c r="Z60" s="186">
        <f t="shared" si="17"/>
        <v>0</v>
      </c>
      <c r="AA60" s="291"/>
      <c r="AB60" s="292"/>
      <c r="AC60" s="190"/>
      <c r="AD60" s="198">
        <f t="shared" si="10"/>
        <v>0</v>
      </c>
      <c r="AE60" s="199">
        <v>0</v>
      </c>
      <c r="AF60" s="198">
        <f t="shared" si="15"/>
        <v>0</v>
      </c>
      <c r="AG60" s="213" t="str">
        <f t="shared" si="2"/>
        <v/>
      </c>
      <c r="AH60" s="208"/>
    </row>
    <row r="61" spans="2:34" ht="15.75" thickBot="1" x14ac:dyDescent="0.3">
      <c r="B61" s="149">
        <v>50</v>
      </c>
      <c r="C61" s="138"/>
      <c r="D61" s="137"/>
      <c r="E61" s="150"/>
      <c r="F61" s="150"/>
      <c r="G61" s="151"/>
      <c r="H61" s="137"/>
      <c r="I61" s="152"/>
      <c r="J61" s="154"/>
      <c r="K61" s="137"/>
      <c r="L61" s="152"/>
      <c r="M61" s="154"/>
      <c r="N61" s="137"/>
      <c r="O61" s="139"/>
      <c r="P61" s="141">
        <f t="shared" si="3"/>
        <v>0</v>
      </c>
      <c r="Q61" s="153"/>
      <c r="R61" s="75"/>
      <c r="S61" s="109">
        <f t="shared" si="4"/>
        <v>0</v>
      </c>
      <c r="T61" s="113">
        <f t="shared" si="9"/>
        <v>0</v>
      </c>
      <c r="U61" s="126" t="str">
        <f t="shared" si="16"/>
        <v xml:space="preserve"> </v>
      </c>
      <c r="V61" s="127" t="str">
        <f t="shared" si="5"/>
        <v/>
      </c>
      <c r="W61" s="128"/>
      <c r="X61" s="128" t="str">
        <f t="shared" si="6"/>
        <v/>
      </c>
      <c r="Y61" s="186">
        <f>IFERROR(IF(
   SUMIFS($X$12:X61,$C$12:C61,C61) &gt; VLOOKUP(C61,$AI$14:$AK$17,3,0),
   MAX(0, VLOOKUP(C61,$AI$14:$AK$17,3,0) - (SUMIFS($X$12:X61,$C$12:C61,C61)-X61)),
   X61
),0)</f>
        <v>0</v>
      </c>
      <c r="Z61" s="186">
        <f t="shared" si="17"/>
        <v>0</v>
      </c>
      <c r="AA61" s="291"/>
      <c r="AB61" s="292"/>
      <c r="AC61" s="190"/>
      <c r="AD61" s="198">
        <f t="shared" si="10"/>
        <v>0</v>
      </c>
      <c r="AE61" s="199">
        <v>0</v>
      </c>
      <c r="AF61" s="198">
        <f t="shared" si="15"/>
        <v>0</v>
      </c>
      <c r="AG61" s="213" t="str">
        <f t="shared" si="2"/>
        <v/>
      </c>
      <c r="AH61" s="208"/>
    </row>
    <row r="62" spans="2:34" ht="15.75" thickBot="1" x14ac:dyDescent="0.3">
      <c r="B62" s="144">
        <v>51</v>
      </c>
      <c r="C62" s="135"/>
      <c r="D62" s="134"/>
      <c r="E62" s="145"/>
      <c r="F62" s="145"/>
      <c r="G62" s="147"/>
      <c r="H62" s="134"/>
      <c r="I62" s="145"/>
      <c r="J62" s="147"/>
      <c r="K62" s="134"/>
      <c r="L62" s="146"/>
      <c r="M62" s="147"/>
      <c r="N62" s="134"/>
      <c r="O62" s="136"/>
      <c r="P62" s="140">
        <f t="shared" si="3"/>
        <v>0</v>
      </c>
      <c r="Q62" s="148"/>
      <c r="R62" s="75"/>
      <c r="S62" s="109">
        <f t="shared" si="4"/>
        <v>0</v>
      </c>
      <c r="T62" s="113">
        <f t="shared" si="9"/>
        <v>0</v>
      </c>
      <c r="U62" s="126" t="str">
        <f t="shared" si="16"/>
        <v xml:space="preserve"> </v>
      </c>
      <c r="V62" s="127" t="str">
        <f t="shared" si="5"/>
        <v/>
      </c>
      <c r="W62" s="128"/>
      <c r="X62" s="128" t="str">
        <f t="shared" si="6"/>
        <v/>
      </c>
      <c r="Y62" s="186">
        <f>IFERROR(IF(
   SUMIFS($X$12:X62,$C$12:C62,C62) &gt; VLOOKUP(C62,$AI$14:$AK$17,3,0),
   MAX(0, VLOOKUP(C62,$AI$14:$AK$17,3,0) - (SUMIFS($X$12:X62,$C$12:C62,C62)-X62)),
   X62
),0)</f>
        <v>0</v>
      </c>
      <c r="Z62" s="186">
        <f t="shared" si="17"/>
        <v>0</v>
      </c>
      <c r="AA62" s="291"/>
      <c r="AB62" s="292"/>
      <c r="AC62" s="190"/>
      <c r="AD62" s="198">
        <f t="shared" si="10"/>
        <v>0</v>
      </c>
      <c r="AE62" s="199">
        <v>0</v>
      </c>
      <c r="AF62" s="198">
        <f t="shared" si="15"/>
        <v>0</v>
      </c>
      <c r="AG62" s="213" t="str">
        <f t="shared" si="2"/>
        <v/>
      </c>
      <c r="AH62" s="208"/>
    </row>
    <row r="63" spans="2:34" ht="15.75" thickBot="1" x14ac:dyDescent="0.3">
      <c r="B63" s="149">
        <v>52</v>
      </c>
      <c r="C63" s="138"/>
      <c r="D63" s="137"/>
      <c r="E63" s="150"/>
      <c r="F63" s="150"/>
      <c r="G63" s="151"/>
      <c r="H63" s="137"/>
      <c r="I63" s="152"/>
      <c r="J63" s="154"/>
      <c r="K63" s="137"/>
      <c r="L63" s="152"/>
      <c r="M63" s="154"/>
      <c r="N63" s="137"/>
      <c r="O63" s="139"/>
      <c r="P63" s="141">
        <f t="shared" si="3"/>
        <v>0</v>
      </c>
      <c r="Q63" s="153"/>
      <c r="R63" s="75"/>
      <c r="S63" s="109">
        <f t="shared" si="4"/>
        <v>0</v>
      </c>
      <c r="T63" s="113">
        <f t="shared" si="9"/>
        <v>0</v>
      </c>
      <c r="U63" s="126" t="str">
        <f t="shared" si="16"/>
        <v xml:space="preserve"> </v>
      </c>
      <c r="V63" s="127" t="str">
        <f t="shared" si="5"/>
        <v/>
      </c>
      <c r="W63" s="128"/>
      <c r="X63" s="128" t="str">
        <f t="shared" si="6"/>
        <v/>
      </c>
      <c r="Y63" s="186">
        <f>IFERROR(IF(
   SUMIFS($X$12:X63,$C$12:C63,C63) &gt; VLOOKUP(C63,$AI$14:$AK$17,3,0),
   MAX(0, VLOOKUP(C63,$AI$14:$AK$17,3,0) - (SUMIFS($X$12:X63,$C$12:C63,C63)-X63)),
   X63
),0)</f>
        <v>0</v>
      </c>
      <c r="Z63" s="186">
        <f t="shared" si="17"/>
        <v>0</v>
      </c>
      <c r="AA63" s="291"/>
      <c r="AB63" s="292"/>
      <c r="AC63" s="190"/>
      <c r="AD63" s="198">
        <f t="shared" si="10"/>
        <v>0</v>
      </c>
      <c r="AE63" s="199">
        <v>0</v>
      </c>
      <c r="AF63" s="198">
        <f t="shared" si="15"/>
        <v>0</v>
      </c>
      <c r="AG63" s="213" t="str">
        <f t="shared" si="2"/>
        <v/>
      </c>
      <c r="AH63" s="208"/>
    </row>
    <row r="64" spans="2:34" ht="15.75" thickBot="1" x14ac:dyDescent="0.3">
      <c r="B64" s="144">
        <v>53</v>
      </c>
      <c r="C64" s="135"/>
      <c r="D64" s="134"/>
      <c r="E64" s="145"/>
      <c r="F64" s="145"/>
      <c r="G64" s="147"/>
      <c r="H64" s="134"/>
      <c r="I64" s="145"/>
      <c r="J64" s="147"/>
      <c r="K64" s="134"/>
      <c r="L64" s="146"/>
      <c r="M64" s="147"/>
      <c r="N64" s="134"/>
      <c r="O64" s="136"/>
      <c r="P64" s="140">
        <f t="shared" si="3"/>
        <v>0</v>
      </c>
      <c r="Q64" s="148"/>
      <c r="R64" s="75"/>
      <c r="S64" s="109">
        <f t="shared" si="4"/>
        <v>0</v>
      </c>
      <c r="T64" s="113">
        <f t="shared" si="9"/>
        <v>0</v>
      </c>
      <c r="U64" s="126" t="str">
        <f t="shared" si="16"/>
        <v xml:space="preserve"> </v>
      </c>
      <c r="V64" s="127" t="str">
        <f t="shared" si="5"/>
        <v/>
      </c>
      <c r="W64" s="128"/>
      <c r="X64" s="128" t="str">
        <f t="shared" si="6"/>
        <v/>
      </c>
      <c r="Y64" s="186">
        <f>IFERROR(IF(
   SUMIFS($X$12:X64,$C$12:C64,C64) &gt; VLOOKUP(C64,$AI$14:$AK$17,3,0),
   MAX(0, VLOOKUP(C64,$AI$14:$AK$17,3,0) - (SUMIFS($X$12:X64,$C$12:C64,C64)-X64)),
   X64
),0)</f>
        <v>0</v>
      </c>
      <c r="Z64" s="186">
        <f t="shared" si="17"/>
        <v>0</v>
      </c>
      <c r="AA64" s="291"/>
      <c r="AB64" s="292"/>
      <c r="AC64" s="190"/>
      <c r="AD64" s="198">
        <f t="shared" si="10"/>
        <v>0</v>
      </c>
      <c r="AE64" s="199">
        <v>0</v>
      </c>
      <c r="AF64" s="198">
        <f t="shared" si="15"/>
        <v>0</v>
      </c>
      <c r="AG64" s="213" t="str">
        <f t="shared" si="2"/>
        <v/>
      </c>
      <c r="AH64" s="208"/>
    </row>
    <row r="65" spans="2:34" ht="15.75" thickBot="1" x14ac:dyDescent="0.3">
      <c r="B65" s="149">
        <v>54</v>
      </c>
      <c r="C65" s="138"/>
      <c r="D65" s="137"/>
      <c r="E65" s="150"/>
      <c r="F65" s="150"/>
      <c r="G65" s="151"/>
      <c r="H65" s="137"/>
      <c r="I65" s="152"/>
      <c r="J65" s="154"/>
      <c r="K65" s="137"/>
      <c r="L65" s="152"/>
      <c r="M65" s="154"/>
      <c r="N65" s="137"/>
      <c r="O65" s="139"/>
      <c r="P65" s="141">
        <f t="shared" si="3"/>
        <v>0</v>
      </c>
      <c r="Q65" s="153"/>
      <c r="R65" s="75"/>
      <c r="S65" s="109">
        <f t="shared" si="4"/>
        <v>0</v>
      </c>
      <c r="T65" s="113">
        <f t="shared" si="9"/>
        <v>0</v>
      </c>
      <c r="U65" s="126" t="str">
        <f t="shared" si="16"/>
        <v xml:space="preserve"> </v>
      </c>
      <c r="V65" s="127" t="str">
        <f t="shared" si="5"/>
        <v/>
      </c>
      <c r="W65" s="128"/>
      <c r="X65" s="128" t="str">
        <f t="shared" si="6"/>
        <v/>
      </c>
      <c r="Y65" s="186">
        <f>IFERROR(IF(
   SUMIFS($X$12:X65,$C$12:C65,C65) &gt; VLOOKUP(C65,$AI$14:$AK$17,3,0),
   MAX(0, VLOOKUP(C65,$AI$14:$AK$17,3,0) - (SUMIFS($X$12:X65,$C$12:C65,C65)-X65)),
   X65
),0)</f>
        <v>0</v>
      </c>
      <c r="Z65" s="186">
        <f t="shared" si="17"/>
        <v>0</v>
      </c>
      <c r="AA65" s="291"/>
      <c r="AB65" s="292"/>
      <c r="AC65" s="190"/>
      <c r="AD65" s="198">
        <f t="shared" si="10"/>
        <v>0</v>
      </c>
      <c r="AE65" s="199">
        <v>0</v>
      </c>
      <c r="AF65" s="198">
        <f t="shared" si="15"/>
        <v>0</v>
      </c>
      <c r="AG65" s="213" t="str">
        <f t="shared" si="2"/>
        <v/>
      </c>
      <c r="AH65" s="208"/>
    </row>
    <row r="66" spans="2:34" ht="15.75" thickBot="1" x14ac:dyDescent="0.3">
      <c r="B66" s="144">
        <v>55</v>
      </c>
      <c r="C66" s="135"/>
      <c r="D66" s="134"/>
      <c r="E66" s="145"/>
      <c r="F66" s="145"/>
      <c r="G66" s="147"/>
      <c r="H66" s="134"/>
      <c r="I66" s="145"/>
      <c r="J66" s="147"/>
      <c r="K66" s="134"/>
      <c r="L66" s="146"/>
      <c r="M66" s="147"/>
      <c r="N66" s="134"/>
      <c r="O66" s="136"/>
      <c r="P66" s="140">
        <f t="shared" si="3"/>
        <v>0</v>
      </c>
      <c r="Q66" s="148"/>
      <c r="R66" s="75"/>
      <c r="S66" s="109">
        <f t="shared" si="4"/>
        <v>0</v>
      </c>
      <c r="T66" s="113">
        <f t="shared" si="9"/>
        <v>0</v>
      </c>
      <c r="U66" s="126" t="str">
        <f t="shared" si="16"/>
        <v xml:space="preserve"> </v>
      </c>
      <c r="V66" s="127" t="str">
        <f t="shared" si="5"/>
        <v/>
      </c>
      <c r="W66" s="128"/>
      <c r="X66" s="128" t="str">
        <f t="shared" si="6"/>
        <v/>
      </c>
      <c r="Y66" s="186">
        <f>IFERROR(IF(
   SUMIFS($X$12:X66,$C$12:C66,C66) &gt; VLOOKUP(C66,$AI$14:$AK$17,3,0),
   MAX(0, VLOOKUP(C66,$AI$14:$AK$17,3,0) - (SUMIFS($X$12:X66,$C$12:C66,C66)-X66)),
   X66
),0)</f>
        <v>0</v>
      </c>
      <c r="Z66" s="186">
        <f t="shared" si="17"/>
        <v>0</v>
      </c>
      <c r="AA66" s="291"/>
      <c r="AB66" s="292"/>
      <c r="AC66" s="190"/>
      <c r="AD66" s="198">
        <f t="shared" si="10"/>
        <v>0</v>
      </c>
      <c r="AE66" s="199">
        <v>0</v>
      </c>
      <c r="AF66" s="198">
        <f t="shared" si="15"/>
        <v>0</v>
      </c>
      <c r="AG66" s="213" t="str">
        <f t="shared" si="2"/>
        <v/>
      </c>
      <c r="AH66" s="208"/>
    </row>
    <row r="67" spans="2:34" ht="15.75" thickBot="1" x14ac:dyDescent="0.3">
      <c r="B67" s="149">
        <v>56</v>
      </c>
      <c r="C67" s="138"/>
      <c r="D67" s="137"/>
      <c r="E67" s="150"/>
      <c r="F67" s="150"/>
      <c r="G67" s="151"/>
      <c r="H67" s="137"/>
      <c r="I67" s="152"/>
      <c r="J67" s="154"/>
      <c r="K67" s="137"/>
      <c r="L67" s="152"/>
      <c r="M67" s="154"/>
      <c r="N67" s="137"/>
      <c r="O67" s="139"/>
      <c r="P67" s="141">
        <f t="shared" si="3"/>
        <v>0</v>
      </c>
      <c r="Q67" s="153"/>
      <c r="R67" s="75"/>
      <c r="S67" s="109">
        <f t="shared" si="4"/>
        <v>0</v>
      </c>
      <c r="T67" s="113">
        <f t="shared" si="9"/>
        <v>0</v>
      </c>
      <c r="U67" s="126" t="str">
        <f t="shared" si="16"/>
        <v xml:space="preserve"> </v>
      </c>
      <c r="V67" s="127" t="str">
        <f t="shared" si="5"/>
        <v/>
      </c>
      <c r="W67" s="128"/>
      <c r="X67" s="128" t="str">
        <f t="shared" si="6"/>
        <v/>
      </c>
      <c r="Y67" s="186">
        <f>IFERROR(IF(
   SUMIFS($X$12:X67,$C$12:C67,C67) &gt; VLOOKUP(C67,$AI$14:$AK$17,3,0),
   MAX(0, VLOOKUP(C67,$AI$14:$AK$17,3,0) - (SUMIFS($X$12:X67,$C$12:C67,C67)-X67)),
   X67
),0)</f>
        <v>0</v>
      </c>
      <c r="Z67" s="186">
        <f t="shared" si="17"/>
        <v>0</v>
      </c>
      <c r="AA67" s="291"/>
      <c r="AB67" s="292"/>
      <c r="AC67" s="190"/>
      <c r="AD67" s="198">
        <f t="shared" si="10"/>
        <v>0</v>
      </c>
      <c r="AE67" s="199">
        <v>0</v>
      </c>
      <c r="AF67" s="198">
        <f t="shared" si="15"/>
        <v>0</v>
      </c>
      <c r="AG67" s="213" t="str">
        <f t="shared" si="2"/>
        <v/>
      </c>
      <c r="AH67" s="208"/>
    </row>
    <row r="68" spans="2:34" ht="15.75" thickBot="1" x14ac:dyDescent="0.3">
      <c r="B68" s="144">
        <v>57</v>
      </c>
      <c r="C68" s="135"/>
      <c r="D68" s="134"/>
      <c r="E68" s="145"/>
      <c r="F68" s="145"/>
      <c r="G68" s="147"/>
      <c r="H68" s="134"/>
      <c r="I68" s="145"/>
      <c r="J68" s="147"/>
      <c r="K68" s="134"/>
      <c r="L68" s="146"/>
      <c r="M68" s="147"/>
      <c r="N68" s="134"/>
      <c r="O68" s="136"/>
      <c r="P68" s="140">
        <f t="shared" si="3"/>
        <v>0</v>
      </c>
      <c r="Q68" s="148"/>
      <c r="R68" s="75"/>
      <c r="S68" s="109">
        <f t="shared" si="4"/>
        <v>0</v>
      </c>
      <c r="T68" s="113">
        <f t="shared" si="9"/>
        <v>0</v>
      </c>
      <c r="U68" s="126" t="str">
        <f t="shared" si="16"/>
        <v xml:space="preserve"> </v>
      </c>
      <c r="V68" s="127" t="str">
        <f t="shared" si="5"/>
        <v/>
      </c>
      <c r="W68" s="128"/>
      <c r="X68" s="128" t="str">
        <f t="shared" si="6"/>
        <v/>
      </c>
      <c r="Y68" s="186">
        <f>IFERROR(IF(
   SUMIFS($X$12:X68,$C$12:C68,C68) &gt; VLOOKUP(C68,$AI$14:$AK$17,3,0),
   MAX(0, VLOOKUP(C68,$AI$14:$AK$17,3,0) - (SUMIFS($X$12:X68,$C$12:C68,C68)-X68)),
   X68
),0)</f>
        <v>0</v>
      </c>
      <c r="Z68" s="186">
        <f t="shared" si="17"/>
        <v>0</v>
      </c>
      <c r="AA68" s="291"/>
      <c r="AB68" s="292"/>
      <c r="AC68" s="190"/>
      <c r="AD68" s="198">
        <f t="shared" si="10"/>
        <v>0</v>
      </c>
      <c r="AE68" s="199">
        <v>0</v>
      </c>
      <c r="AF68" s="198">
        <f t="shared" si="15"/>
        <v>0</v>
      </c>
      <c r="AG68" s="213" t="str">
        <f t="shared" si="2"/>
        <v/>
      </c>
      <c r="AH68" s="208"/>
    </row>
    <row r="69" spans="2:34" ht="15.75" thickBot="1" x14ac:dyDescent="0.3">
      <c r="B69" s="149">
        <v>58</v>
      </c>
      <c r="C69" s="138"/>
      <c r="D69" s="137"/>
      <c r="E69" s="150"/>
      <c r="F69" s="150"/>
      <c r="G69" s="151"/>
      <c r="H69" s="137"/>
      <c r="I69" s="152"/>
      <c r="J69" s="154"/>
      <c r="K69" s="137"/>
      <c r="L69" s="152"/>
      <c r="M69" s="154"/>
      <c r="N69" s="137"/>
      <c r="O69" s="139"/>
      <c r="P69" s="141">
        <f t="shared" si="3"/>
        <v>0</v>
      </c>
      <c r="Q69" s="153"/>
      <c r="R69" s="75"/>
      <c r="S69" s="109">
        <f t="shared" si="4"/>
        <v>0</v>
      </c>
      <c r="T69" s="113">
        <f t="shared" si="9"/>
        <v>0</v>
      </c>
      <c r="U69" s="126" t="str">
        <f t="shared" si="16"/>
        <v xml:space="preserve"> </v>
      </c>
      <c r="V69" s="127" t="str">
        <f t="shared" si="5"/>
        <v/>
      </c>
      <c r="W69" s="128"/>
      <c r="X69" s="128" t="str">
        <f t="shared" si="6"/>
        <v/>
      </c>
      <c r="Y69" s="186">
        <f>IFERROR(IF(
   SUMIFS($X$12:X69,$C$12:C69,C69) &gt; VLOOKUP(C69,$AI$14:$AK$17,3,0),
   MAX(0, VLOOKUP(C69,$AI$14:$AK$17,3,0) - (SUMIFS($X$12:X69,$C$12:C69,C69)-X69)),
   X69
),0)</f>
        <v>0</v>
      </c>
      <c r="Z69" s="186">
        <f t="shared" si="17"/>
        <v>0</v>
      </c>
      <c r="AA69" s="291"/>
      <c r="AB69" s="292"/>
      <c r="AC69" s="190"/>
      <c r="AD69" s="198">
        <f t="shared" si="10"/>
        <v>0</v>
      </c>
      <c r="AE69" s="199">
        <v>0</v>
      </c>
      <c r="AF69" s="198">
        <f t="shared" si="15"/>
        <v>0</v>
      </c>
      <c r="AG69" s="213" t="str">
        <f t="shared" si="2"/>
        <v/>
      </c>
      <c r="AH69" s="208"/>
    </row>
    <row r="70" spans="2:34" ht="15.75" thickBot="1" x14ac:dyDescent="0.3">
      <c r="B70" s="144">
        <v>59</v>
      </c>
      <c r="C70" s="135"/>
      <c r="D70" s="134"/>
      <c r="E70" s="145"/>
      <c r="F70" s="145"/>
      <c r="G70" s="147"/>
      <c r="H70" s="134"/>
      <c r="I70" s="145"/>
      <c r="J70" s="147"/>
      <c r="K70" s="134"/>
      <c r="L70" s="146"/>
      <c r="M70" s="147"/>
      <c r="N70" s="134"/>
      <c r="O70" s="136"/>
      <c r="P70" s="140">
        <f t="shared" si="3"/>
        <v>0</v>
      </c>
      <c r="Q70" s="148"/>
      <c r="R70" s="75"/>
      <c r="S70" s="109">
        <f t="shared" si="4"/>
        <v>0</v>
      </c>
      <c r="T70" s="113">
        <f t="shared" si="9"/>
        <v>0</v>
      </c>
      <c r="U70" s="126" t="str">
        <f t="shared" si="16"/>
        <v xml:space="preserve"> </v>
      </c>
      <c r="V70" s="127" t="str">
        <f t="shared" si="5"/>
        <v/>
      </c>
      <c r="W70" s="128"/>
      <c r="X70" s="128" t="str">
        <f t="shared" si="6"/>
        <v/>
      </c>
      <c r="Y70" s="186">
        <f>IFERROR(IF(
   SUMIFS($X$12:X70,$C$12:C70,C70) &gt; VLOOKUP(C70,$AI$14:$AK$17,3,0),
   MAX(0, VLOOKUP(C70,$AI$14:$AK$17,3,0) - (SUMIFS($X$12:X70,$C$12:C70,C70)-X70)),
   X70
),0)</f>
        <v>0</v>
      </c>
      <c r="Z70" s="186">
        <f t="shared" si="17"/>
        <v>0</v>
      </c>
      <c r="AA70" s="291"/>
      <c r="AB70" s="292"/>
      <c r="AC70" s="190"/>
      <c r="AD70" s="198">
        <f t="shared" si="10"/>
        <v>0</v>
      </c>
      <c r="AE70" s="199">
        <v>0</v>
      </c>
      <c r="AF70" s="198">
        <f t="shared" si="15"/>
        <v>0</v>
      </c>
      <c r="AG70" s="213" t="str">
        <f t="shared" si="2"/>
        <v/>
      </c>
      <c r="AH70" s="208"/>
    </row>
    <row r="71" spans="2:34" ht="15.75" thickBot="1" x14ac:dyDescent="0.3">
      <c r="B71" s="149">
        <v>60</v>
      </c>
      <c r="C71" s="138"/>
      <c r="D71" s="137"/>
      <c r="E71" s="150"/>
      <c r="F71" s="150"/>
      <c r="G71" s="151"/>
      <c r="H71" s="137"/>
      <c r="I71" s="152"/>
      <c r="J71" s="154"/>
      <c r="K71" s="137"/>
      <c r="L71" s="152"/>
      <c r="M71" s="154"/>
      <c r="N71" s="137"/>
      <c r="O71" s="139"/>
      <c r="P71" s="141">
        <f t="shared" si="3"/>
        <v>0</v>
      </c>
      <c r="Q71" s="153"/>
      <c r="R71" s="75"/>
      <c r="S71" s="109">
        <f t="shared" si="4"/>
        <v>0</v>
      </c>
      <c r="T71" s="113">
        <f t="shared" si="9"/>
        <v>0</v>
      </c>
      <c r="U71" s="126" t="str">
        <f t="shared" si="16"/>
        <v xml:space="preserve"> </v>
      </c>
      <c r="V71" s="127" t="str">
        <f t="shared" si="5"/>
        <v/>
      </c>
      <c r="W71" s="128"/>
      <c r="X71" s="128" t="str">
        <f t="shared" si="6"/>
        <v/>
      </c>
      <c r="Y71" s="186">
        <f>IFERROR(IF(
   SUMIFS($X$12:X71,$C$12:C71,C71) &gt; VLOOKUP(C71,$AI$14:$AK$17,3,0),
   MAX(0, VLOOKUP(C71,$AI$14:$AK$17,3,0) - (SUMIFS($X$12:X71,$C$12:C71,C71)-X71)),
   X71
),0)</f>
        <v>0</v>
      </c>
      <c r="Z71" s="186">
        <f t="shared" si="17"/>
        <v>0</v>
      </c>
      <c r="AA71" s="291"/>
      <c r="AB71" s="292"/>
      <c r="AC71" s="190"/>
      <c r="AD71" s="198">
        <f t="shared" si="10"/>
        <v>0</v>
      </c>
      <c r="AE71" s="199">
        <v>0</v>
      </c>
      <c r="AF71" s="198">
        <f t="shared" si="15"/>
        <v>0</v>
      </c>
      <c r="AG71" s="213" t="str">
        <f t="shared" si="2"/>
        <v/>
      </c>
      <c r="AH71" s="208"/>
    </row>
    <row r="72" spans="2:34" ht="15.75" thickBot="1" x14ac:dyDescent="0.3">
      <c r="B72" s="144">
        <v>61</v>
      </c>
      <c r="C72" s="135"/>
      <c r="D72" s="134"/>
      <c r="E72" s="145"/>
      <c r="F72" s="145"/>
      <c r="G72" s="147"/>
      <c r="H72" s="134"/>
      <c r="I72" s="145"/>
      <c r="J72" s="147"/>
      <c r="K72" s="134"/>
      <c r="L72" s="146"/>
      <c r="M72" s="147"/>
      <c r="N72" s="134"/>
      <c r="O72" s="136"/>
      <c r="P72" s="140">
        <f t="shared" si="3"/>
        <v>0</v>
      </c>
      <c r="Q72" s="148"/>
      <c r="R72" s="75"/>
      <c r="S72" s="109">
        <f t="shared" si="4"/>
        <v>0</v>
      </c>
      <c r="T72" s="113">
        <f t="shared" si="9"/>
        <v>0</v>
      </c>
      <c r="U72" s="126" t="str">
        <f t="shared" si="16"/>
        <v xml:space="preserve"> </v>
      </c>
      <c r="V72" s="127" t="str">
        <f t="shared" si="5"/>
        <v/>
      </c>
      <c r="W72" s="128"/>
      <c r="X72" s="128" t="str">
        <f t="shared" si="6"/>
        <v/>
      </c>
      <c r="Y72" s="186">
        <f>IFERROR(IF(
   SUMIFS($X$12:X72,$C$12:C72,C72) &gt; VLOOKUP(C72,$AI$14:$AK$17,3,0),
   MAX(0, VLOOKUP(C72,$AI$14:$AK$17,3,0) - (SUMIFS($X$12:X72,$C$12:C72,C72)-X72)),
   X72
),0)</f>
        <v>0</v>
      </c>
      <c r="Z72" s="186">
        <f t="shared" si="17"/>
        <v>0</v>
      </c>
      <c r="AA72" s="291"/>
      <c r="AB72" s="292"/>
      <c r="AC72" s="190"/>
      <c r="AD72" s="198">
        <f t="shared" si="10"/>
        <v>0</v>
      </c>
      <c r="AE72" s="199">
        <v>0</v>
      </c>
      <c r="AF72" s="198">
        <f t="shared" si="15"/>
        <v>0</v>
      </c>
      <c r="AG72" s="213" t="str">
        <f t="shared" si="2"/>
        <v/>
      </c>
      <c r="AH72" s="208"/>
    </row>
    <row r="73" spans="2:34" ht="15.75" thickBot="1" x14ac:dyDescent="0.3">
      <c r="B73" s="149">
        <v>62</v>
      </c>
      <c r="C73" s="138"/>
      <c r="D73" s="137"/>
      <c r="E73" s="150"/>
      <c r="F73" s="150"/>
      <c r="G73" s="151"/>
      <c r="H73" s="137"/>
      <c r="I73" s="152"/>
      <c r="J73" s="154"/>
      <c r="K73" s="137"/>
      <c r="L73" s="152"/>
      <c r="M73" s="154"/>
      <c r="N73" s="137"/>
      <c r="O73" s="139"/>
      <c r="P73" s="141">
        <f t="shared" si="3"/>
        <v>0</v>
      </c>
      <c r="Q73" s="153"/>
      <c r="R73" s="75"/>
      <c r="S73" s="109">
        <f t="shared" si="4"/>
        <v>0</v>
      </c>
      <c r="T73" s="113">
        <f t="shared" si="9"/>
        <v>0</v>
      </c>
      <c r="U73" s="126" t="str">
        <f t="shared" si="16"/>
        <v xml:space="preserve"> </v>
      </c>
      <c r="V73" s="127" t="str">
        <f t="shared" si="5"/>
        <v/>
      </c>
      <c r="W73" s="128"/>
      <c r="X73" s="128" t="str">
        <f t="shared" si="6"/>
        <v/>
      </c>
      <c r="Y73" s="186">
        <f>IFERROR(IF(
   SUMIFS($X$12:X73,$C$12:C73,C73) &gt; VLOOKUP(C73,$AI$14:$AK$17,3,0),
   MAX(0, VLOOKUP(C73,$AI$14:$AK$17,3,0) - (SUMIFS($X$12:X73,$C$12:C73,C73)-X73)),
   X73
),0)</f>
        <v>0</v>
      </c>
      <c r="Z73" s="186">
        <f t="shared" si="17"/>
        <v>0</v>
      </c>
      <c r="AA73" s="291"/>
      <c r="AB73" s="292"/>
      <c r="AC73" s="190"/>
      <c r="AD73" s="198">
        <f t="shared" si="10"/>
        <v>0</v>
      </c>
      <c r="AE73" s="199">
        <v>0</v>
      </c>
      <c r="AF73" s="198">
        <f t="shared" si="15"/>
        <v>0</v>
      </c>
      <c r="AG73" s="213" t="str">
        <f t="shared" si="2"/>
        <v/>
      </c>
      <c r="AH73" s="208"/>
    </row>
    <row r="74" spans="2:34" ht="15.75" thickBot="1" x14ac:dyDescent="0.3">
      <c r="B74" s="144">
        <v>63</v>
      </c>
      <c r="C74" s="135"/>
      <c r="D74" s="134"/>
      <c r="E74" s="145"/>
      <c r="F74" s="145"/>
      <c r="G74" s="147"/>
      <c r="H74" s="134"/>
      <c r="I74" s="145"/>
      <c r="J74" s="147"/>
      <c r="K74" s="134"/>
      <c r="L74" s="146"/>
      <c r="M74" s="147"/>
      <c r="N74" s="134"/>
      <c r="O74" s="136"/>
      <c r="P74" s="140">
        <f t="shared" si="3"/>
        <v>0</v>
      </c>
      <c r="Q74" s="148"/>
      <c r="R74" s="75"/>
      <c r="S74" s="109">
        <f t="shared" si="4"/>
        <v>0</v>
      </c>
      <c r="T74" s="113">
        <f t="shared" si="9"/>
        <v>0</v>
      </c>
      <c r="U74" s="126" t="str">
        <f t="shared" si="16"/>
        <v xml:space="preserve"> </v>
      </c>
      <c r="V74" s="127" t="str">
        <f t="shared" si="5"/>
        <v/>
      </c>
      <c r="W74" s="128"/>
      <c r="X74" s="128" t="str">
        <f t="shared" si="6"/>
        <v/>
      </c>
      <c r="Y74" s="186">
        <f>IFERROR(IF(
   SUMIFS($X$12:X74,$C$12:C74,C74) &gt; VLOOKUP(C74,$AI$14:$AK$17,3,0),
   MAX(0, VLOOKUP(C74,$AI$14:$AK$17,3,0) - (SUMIFS($X$12:X74,$C$12:C74,C74)-X74)),
   X74
),0)</f>
        <v>0</v>
      </c>
      <c r="Z74" s="186">
        <f t="shared" si="17"/>
        <v>0</v>
      </c>
      <c r="AA74" s="291"/>
      <c r="AB74" s="292"/>
      <c r="AC74" s="190"/>
      <c r="AD74" s="198">
        <f t="shared" si="10"/>
        <v>0</v>
      </c>
      <c r="AE74" s="199">
        <v>0</v>
      </c>
      <c r="AF74" s="198">
        <f t="shared" si="15"/>
        <v>0</v>
      </c>
      <c r="AG74" s="213" t="str">
        <f t="shared" si="2"/>
        <v/>
      </c>
      <c r="AH74" s="208"/>
    </row>
    <row r="75" spans="2:34" ht="15.75" thickBot="1" x14ac:dyDescent="0.3">
      <c r="B75" s="149">
        <v>64</v>
      </c>
      <c r="C75" s="138"/>
      <c r="D75" s="137"/>
      <c r="E75" s="150"/>
      <c r="F75" s="150"/>
      <c r="G75" s="151"/>
      <c r="H75" s="137"/>
      <c r="I75" s="152"/>
      <c r="J75" s="154"/>
      <c r="K75" s="137"/>
      <c r="L75" s="152"/>
      <c r="M75" s="154"/>
      <c r="N75" s="137"/>
      <c r="O75" s="139"/>
      <c r="P75" s="141">
        <f t="shared" si="3"/>
        <v>0</v>
      </c>
      <c r="Q75" s="153"/>
      <c r="R75" s="75"/>
      <c r="S75" s="109">
        <f t="shared" si="4"/>
        <v>0</v>
      </c>
      <c r="T75" s="113">
        <f t="shared" si="9"/>
        <v>0</v>
      </c>
      <c r="U75" s="126" t="str">
        <f t="shared" si="16"/>
        <v xml:space="preserve"> </v>
      </c>
      <c r="V75" s="127" t="str">
        <f t="shared" si="5"/>
        <v/>
      </c>
      <c r="W75" s="128"/>
      <c r="X75" s="128" t="str">
        <f t="shared" si="6"/>
        <v/>
      </c>
      <c r="Y75" s="186">
        <f>IFERROR(IF(
   SUMIFS($X$12:X75,$C$12:C75,C75) &gt; VLOOKUP(C75,$AI$14:$AK$17,3,0),
   MAX(0, VLOOKUP(C75,$AI$14:$AK$17,3,0) - (SUMIFS($X$12:X75,$C$12:C75,C75)-X75)),
   X75
),0)</f>
        <v>0</v>
      </c>
      <c r="Z75" s="186">
        <f t="shared" si="17"/>
        <v>0</v>
      </c>
      <c r="AA75" s="291"/>
      <c r="AB75" s="292"/>
      <c r="AC75" s="190"/>
      <c r="AD75" s="198">
        <f t="shared" si="10"/>
        <v>0</v>
      </c>
      <c r="AE75" s="199">
        <v>0</v>
      </c>
      <c r="AF75" s="198">
        <f t="shared" si="15"/>
        <v>0</v>
      </c>
      <c r="AG75" s="213" t="str">
        <f t="shared" si="2"/>
        <v/>
      </c>
      <c r="AH75" s="208"/>
    </row>
    <row r="76" spans="2:34" ht="15.75" thickBot="1" x14ac:dyDescent="0.3">
      <c r="B76" s="144">
        <v>65</v>
      </c>
      <c r="C76" s="135"/>
      <c r="D76" s="134"/>
      <c r="E76" s="145"/>
      <c r="F76" s="145"/>
      <c r="G76" s="147"/>
      <c r="H76" s="134"/>
      <c r="I76" s="145"/>
      <c r="J76" s="147"/>
      <c r="K76" s="134"/>
      <c r="L76" s="146"/>
      <c r="M76" s="147"/>
      <c r="N76" s="134"/>
      <c r="O76" s="136"/>
      <c r="P76" s="140">
        <f t="shared" si="3"/>
        <v>0</v>
      </c>
      <c r="Q76" s="148"/>
      <c r="R76" s="75"/>
      <c r="S76" s="109">
        <f t="shared" ref="S76:S139" si="18">IF(H76&lt;&gt;"",H76,IF(K76&lt;&gt;"",K76,N76))</f>
        <v>0</v>
      </c>
      <c r="T76" s="113">
        <f t="shared" si="9"/>
        <v>0</v>
      </c>
      <c r="U76" s="126" t="str">
        <f t="shared" ref="U76:U107" si="19">IFERROR(INDEX($AJ$14:$AJ$17, MATCH(C76, $AI$14:$AI$17, 0)), " ")</f>
        <v xml:space="preserve"> </v>
      </c>
      <c r="V76" s="127" t="str">
        <f t="shared" si="5"/>
        <v/>
      </c>
      <c r="W76" s="128"/>
      <c r="X76" s="128" t="str">
        <f t="shared" si="6"/>
        <v/>
      </c>
      <c r="Y76" s="186">
        <f>IFERROR(IF(
   SUMIFS($X$12:X76,$C$12:C76,C76) &gt; VLOOKUP(C76,$AI$14:$AK$17,3,0),
   MAX(0, VLOOKUP(C76,$AI$14:$AK$17,3,0) - (SUMIFS($X$12:X76,$C$12:C76,C76)-X76)),
   X76
),0)</f>
        <v>0</v>
      </c>
      <c r="Z76" s="186">
        <f t="shared" ref="Z76:Z107" si="20">IFERROR(X76-Y76, 0)</f>
        <v>0</v>
      </c>
      <c r="AA76" s="291"/>
      <c r="AB76" s="292"/>
      <c r="AC76" s="190"/>
      <c r="AD76" s="198">
        <f t="shared" si="10"/>
        <v>0</v>
      </c>
      <c r="AE76" s="199">
        <v>0</v>
      </c>
      <c r="AF76" s="198">
        <f t="shared" si="15"/>
        <v>0</v>
      </c>
      <c r="AG76" s="213" t="str">
        <f t="shared" si="2"/>
        <v/>
      </c>
      <c r="AH76" s="208"/>
    </row>
    <row r="77" spans="2:34" ht="15.75" thickBot="1" x14ac:dyDescent="0.3">
      <c r="B77" s="149">
        <v>66</v>
      </c>
      <c r="C77" s="138"/>
      <c r="D77" s="137"/>
      <c r="E77" s="150"/>
      <c r="F77" s="150"/>
      <c r="G77" s="151"/>
      <c r="H77" s="137"/>
      <c r="I77" s="152"/>
      <c r="J77" s="154"/>
      <c r="K77" s="137"/>
      <c r="L77" s="152"/>
      <c r="M77" s="154"/>
      <c r="N77" s="137"/>
      <c r="O77" s="139"/>
      <c r="P77" s="141">
        <f t="shared" ref="P77:P140" si="21">ROUND(O77 * IF(H77&lt;&gt;"",H77,IF(N77&lt;&gt;"",N77,K77)),2)</f>
        <v>0</v>
      </c>
      <c r="Q77" s="153"/>
      <c r="R77" s="75"/>
      <c r="S77" s="109">
        <f t="shared" si="18"/>
        <v>0</v>
      </c>
      <c r="T77" s="113">
        <f t="shared" si="9"/>
        <v>0</v>
      </c>
      <c r="U77" s="126" t="str">
        <f t="shared" si="19"/>
        <v xml:space="preserve"> </v>
      </c>
      <c r="V77" s="127" t="str">
        <f t="shared" ref="V77:V140" si="22">IFERROR(U77*T77,"")</f>
        <v/>
      </c>
      <c r="W77" s="128"/>
      <c r="X77" s="128" t="str">
        <f t="shared" ref="X77:X140" si="23">IF(W77="elegível",V77, "")</f>
        <v/>
      </c>
      <c r="Y77" s="186">
        <f>IFERROR(IF(
   SUMIFS($X$12:X77,$C$12:C77,C77) &gt; VLOOKUP(C77,$AI$14:$AK$17,3,0),
   MAX(0, VLOOKUP(C77,$AI$14:$AK$17,3,0) - (SUMIFS($X$12:X77,$C$12:C77,C77)-X77)),
   X77
),0)</f>
        <v>0</v>
      </c>
      <c r="Z77" s="186">
        <f t="shared" si="20"/>
        <v>0</v>
      </c>
      <c r="AA77" s="291"/>
      <c r="AB77" s="292"/>
      <c r="AC77" s="190"/>
      <c r="AD77" s="198">
        <f t="shared" si="10"/>
        <v>0</v>
      </c>
      <c r="AE77" s="199">
        <v>0</v>
      </c>
      <c r="AF77" s="198">
        <f t="shared" si="15"/>
        <v>0</v>
      </c>
      <c r="AG77" s="213" t="str">
        <f t="shared" ref="AG77:AG140" si="24">IFERROR((AD77-AF77)/AD77, "")</f>
        <v/>
      </c>
      <c r="AH77" s="208"/>
    </row>
    <row r="78" spans="2:34" ht="15.75" thickBot="1" x14ac:dyDescent="0.3">
      <c r="B78" s="144">
        <v>67</v>
      </c>
      <c r="C78" s="135"/>
      <c r="D78" s="134"/>
      <c r="E78" s="145"/>
      <c r="F78" s="145"/>
      <c r="G78" s="147"/>
      <c r="H78" s="134"/>
      <c r="I78" s="145"/>
      <c r="J78" s="147"/>
      <c r="K78" s="134"/>
      <c r="L78" s="146"/>
      <c r="M78" s="147"/>
      <c r="N78" s="134"/>
      <c r="O78" s="136"/>
      <c r="P78" s="140">
        <f t="shared" si="21"/>
        <v>0</v>
      </c>
      <c r="Q78" s="148"/>
      <c r="R78" s="75"/>
      <c r="S78" s="109">
        <f t="shared" si="18"/>
        <v>0</v>
      </c>
      <c r="T78" s="113">
        <f t="shared" ref="T78:T141" si="25">+P78</f>
        <v>0</v>
      </c>
      <c r="U78" s="126" t="str">
        <f t="shared" si="19"/>
        <v xml:space="preserve"> </v>
      </c>
      <c r="V78" s="127" t="str">
        <f t="shared" si="22"/>
        <v/>
      </c>
      <c r="W78" s="128"/>
      <c r="X78" s="128" t="str">
        <f t="shared" si="23"/>
        <v/>
      </c>
      <c r="Y78" s="186">
        <f>IFERROR(IF(
   SUMIFS($X$12:X78,$C$12:C78,C78) &gt; VLOOKUP(C78,$AI$14:$AK$17,3,0),
   MAX(0, VLOOKUP(C78,$AI$14:$AK$17,3,0) - (SUMIFS($X$12:X78,$C$12:C78,C78)-X78)),
   X78
),0)</f>
        <v>0</v>
      </c>
      <c r="Z78" s="186">
        <f t="shared" si="20"/>
        <v>0</v>
      </c>
      <c r="AA78" s="291"/>
      <c r="AB78" s="292"/>
      <c r="AC78" s="190"/>
      <c r="AD78" s="198">
        <f t="shared" si="10"/>
        <v>0</v>
      </c>
      <c r="AE78" s="199">
        <v>0</v>
      </c>
      <c r="AF78" s="198">
        <f t="shared" si="15"/>
        <v>0</v>
      </c>
      <c r="AG78" s="213" t="str">
        <f t="shared" si="24"/>
        <v/>
      </c>
      <c r="AH78" s="208"/>
    </row>
    <row r="79" spans="2:34" ht="15.75" thickBot="1" x14ac:dyDescent="0.3">
      <c r="B79" s="149">
        <v>68</v>
      </c>
      <c r="C79" s="138"/>
      <c r="D79" s="137"/>
      <c r="E79" s="150"/>
      <c r="F79" s="150"/>
      <c r="G79" s="151"/>
      <c r="H79" s="137"/>
      <c r="I79" s="152"/>
      <c r="J79" s="154"/>
      <c r="K79" s="137"/>
      <c r="L79" s="152"/>
      <c r="M79" s="154"/>
      <c r="N79" s="137"/>
      <c r="O79" s="139"/>
      <c r="P79" s="141">
        <f t="shared" si="21"/>
        <v>0</v>
      </c>
      <c r="Q79" s="153"/>
      <c r="R79" s="75"/>
      <c r="S79" s="109">
        <f t="shared" si="18"/>
        <v>0</v>
      </c>
      <c r="T79" s="113">
        <f t="shared" si="25"/>
        <v>0</v>
      </c>
      <c r="U79" s="126" t="str">
        <f t="shared" si="19"/>
        <v xml:space="preserve"> </v>
      </c>
      <c r="V79" s="127" t="str">
        <f t="shared" si="22"/>
        <v/>
      </c>
      <c r="W79" s="128"/>
      <c r="X79" s="128" t="str">
        <f t="shared" si="23"/>
        <v/>
      </c>
      <c r="Y79" s="186">
        <f>IFERROR(IF(
   SUMIFS($X$12:X79,$C$12:C79,C79) &gt; VLOOKUP(C79,$AI$14:$AK$17,3,0),
   MAX(0, VLOOKUP(C79,$AI$14:$AK$17,3,0) - (SUMIFS($X$12:X79,$C$12:C79,C79)-X79)),
   X79
),0)</f>
        <v>0</v>
      </c>
      <c r="Z79" s="186">
        <f t="shared" si="20"/>
        <v>0</v>
      </c>
      <c r="AA79" s="291"/>
      <c r="AB79" s="292"/>
      <c r="AC79" s="190"/>
      <c r="AD79" s="198">
        <f t="shared" ref="AD79:AD142" si="26">+Y79</f>
        <v>0</v>
      </c>
      <c r="AE79" s="199">
        <v>0</v>
      </c>
      <c r="AF79" s="198">
        <f t="shared" si="15"/>
        <v>0</v>
      </c>
      <c r="AG79" s="213" t="str">
        <f t="shared" si="24"/>
        <v/>
      </c>
      <c r="AH79" s="208"/>
    </row>
    <row r="80" spans="2:34" ht="15.75" thickBot="1" x14ac:dyDescent="0.3">
      <c r="B80" s="144">
        <v>69</v>
      </c>
      <c r="C80" s="135"/>
      <c r="D80" s="134"/>
      <c r="E80" s="145"/>
      <c r="F80" s="145"/>
      <c r="G80" s="147"/>
      <c r="H80" s="134"/>
      <c r="I80" s="145"/>
      <c r="J80" s="147"/>
      <c r="K80" s="134"/>
      <c r="L80" s="146"/>
      <c r="M80" s="147"/>
      <c r="N80" s="134"/>
      <c r="O80" s="136"/>
      <c r="P80" s="140">
        <f t="shared" si="21"/>
        <v>0</v>
      </c>
      <c r="Q80" s="148"/>
      <c r="R80" s="75"/>
      <c r="S80" s="109">
        <f t="shared" si="18"/>
        <v>0</v>
      </c>
      <c r="T80" s="113">
        <f t="shared" si="25"/>
        <v>0</v>
      </c>
      <c r="U80" s="126" t="str">
        <f t="shared" si="19"/>
        <v xml:space="preserve"> </v>
      </c>
      <c r="V80" s="127" t="str">
        <f t="shared" si="22"/>
        <v/>
      </c>
      <c r="W80" s="128"/>
      <c r="X80" s="128" t="str">
        <f t="shared" si="23"/>
        <v/>
      </c>
      <c r="Y80" s="186">
        <f>IFERROR(IF(
   SUMIFS($X$12:X80,$C$12:C80,C80) &gt; VLOOKUP(C80,$AI$14:$AK$17,3,0),
   MAX(0, VLOOKUP(C80,$AI$14:$AK$17,3,0) - (SUMIFS($X$12:X80,$C$12:C80,C80)-X80)),
   X80
),0)</f>
        <v>0</v>
      </c>
      <c r="Z80" s="186">
        <f t="shared" si="20"/>
        <v>0</v>
      </c>
      <c r="AA80" s="291"/>
      <c r="AB80" s="292"/>
      <c r="AC80" s="190"/>
      <c r="AD80" s="198">
        <f t="shared" si="26"/>
        <v>0</v>
      </c>
      <c r="AE80" s="199">
        <v>0</v>
      </c>
      <c r="AF80" s="198">
        <f t="shared" si="15"/>
        <v>0</v>
      </c>
      <c r="AG80" s="213" t="str">
        <f t="shared" si="24"/>
        <v/>
      </c>
      <c r="AH80" s="208"/>
    </row>
    <row r="81" spans="2:34" ht="15.75" thickBot="1" x14ac:dyDescent="0.3">
      <c r="B81" s="149">
        <v>70</v>
      </c>
      <c r="C81" s="138"/>
      <c r="D81" s="137"/>
      <c r="E81" s="150"/>
      <c r="F81" s="150"/>
      <c r="G81" s="151"/>
      <c r="H81" s="137"/>
      <c r="I81" s="152"/>
      <c r="J81" s="154"/>
      <c r="K81" s="137"/>
      <c r="L81" s="152"/>
      <c r="M81" s="154"/>
      <c r="N81" s="137"/>
      <c r="O81" s="139"/>
      <c r="P81" s="141">
        <f t="shared" si="21"/>
        <v>0</v>
      </c>
      <c r="Q81" s="153"/>
      <c r="R81" s="75"/>
      <c r="S81" s="109">
        <f t="shared" si="18"/>
        <v>0</v>
      </c>
      <c r="T81" s="113">
        <f t="shared" si="25"/>
        <v>0</v>
      </c>
      <c r="U81" s="126" t="str">
        <f t="shared" si="19"/>
        <v xml:space="preserve"> </v>
      </c>
      <c r="V81" s="127" t="str">
        <f t="shared" si="22"/>
        <v/>
      </c>
      <c r="W81" s="128"/>
      <c r="X81" s="128" t="str">
        <f t="shared" si="23"/>
        <v/>
      </c>
      <c r="Y81" s="186">
        <f>IFERROR(IF(
   SUMIFS($X$12:X81,$C$12:C81,C81) &gt; VLOOKUP(C81,$AI$14:$AK$17,3,0),
   MAX(0, VLOOKUP(C81,$AI$14:$AK$17,3,0) - (SUMIFS($X$12:X81,$C$12:C81,C81)-X81)),
   X81
),0)</f>
        <v>0</v>
      </c>
      <c r="Z81" s="186">
        <f t="shared" si="20"/>
        <v>0</v>
      </c>
      <c r="AA81" s="291"/>
      <c r="AB81" s="292"/>
      <c r="AC81" s="190"/>
      <c r="AD81" s="198">
        <f t="shared" si="26"/>
        <v>0</v>
      </c>
      <c r="AE81" s="199">
        <v>0</v>
      </c>
      <c r="AF81" s="198">
        <f t="shared" si="15"/>
        <v>0</v>
      </c>
      <c r="AG81" s="213" t="str">
        <f t="shared" si="24"/>
        <v/>
      </c>
      <c r="AH81" s="208"/>
    </row>
    <row r="82" spans="2:34" ht="15.75" thickBot="1" x14ac:dyDescent="0.3">
      <c r="B82" s="144">
        <v>71</v>
      </c>
      <c r="C82" s="135"/>
      <c r="D82" s="134"/>
      <c r="E82" s="145"/>
      <c r="F82" s="145"/>
      <c r="G82" s="147"/>
      <c r="H82" s="134"/>
      <c r="I82" s="145"/>
      <c r="J82" s="147"/>
      <c r="K82" s="134"/>
      <c r="L82" s="146"/>
      <c r="M82" s="147"/>
      <c r="N82" s="134"/>
      <c r="O82" s="136"/>
      <c r="P82" s="140">
        <f t="shared" si="21"/>
        <v>0</v>
      </c>
      <c r="Q82" s="148"/>
      <c r="R82" s="75"/>
      <c r="S82" s="109">
        <f t="shared" si="18"/>
        <v>0</v>
      </c>
      <c r="T82" s="113">
        <f t="shared" si="25"/>
        <v>0</v>
      </c>
      <c r="U82" s="126" t="str">
        <f t="shared" si="19"/>
        <v xml:space="preserve"> </v>
      </c>
      <c r="V82" s="127" t="str">
        <f t="shared" si="22"/>
        <v/>
      </c>
      <c r="W82" s="128"/>
      <c r="X82" s="128" t="str">
        <f t="shared" si="23"/>
        <v/>
      </c>
      <c r="Y82" s="186">
        <f>IFERROR(IF(
   SUMIFS($X$12:X82,$C$12:C82,C82) &gt; VLOOKUP(C82,$AI$14:$AK$17,3,0),
   MAX(0, VLOOKUP(C82,$AI$14:$AK$17,3,0) - (SUMIFS($X$12:X82,$C$12:C82,C82)-X82)),
   X82
),0)</f>
        <v>0</v>
      </c>
      <c r="Z82" s="186">
        <f t="shared" si="20"/>
        <v>0</v>
      </c>
      <c r="AA82" s="291"/>
      <c r="AB82" s="292"/>
      <c r="AC82" s="190"/>
      <c r="AD82" s="198">
        <f t="shared" si="26"/>
        <v>0</v>
      </c>
      <c r="AE82" s="199">
        <v>0</v>
      </c>
      <c r="AF82" s="198">
        <f t="shared" si="15"/>
        <v>0</v>
      </c>
      <c r="AG82" s="213" t="str">
        <f t="shared" si="24"/>
        <v/>
      </c>
      <c r="AH82" s="208"/>
    </row>
    <row r="83" spans="2:34" ht="15.75" thickBot="1" x14ac:dyDescent="0.3">
      <c r="B83" s="149">
        <v>72</v>
      </c>
      <c r="C83" s="138"/>
      <c r="D83" s="137"/>
      <c r="E83" s="150"/>
      <c r="F83" s="150"/>
      <c r="G83" s="151"/>
      <c r="H83" s="137"/>
      <c r="I83" s="152"/>
      <c r="J83" s="154"/>
      <c r="K83" s="137"/>
      <c r="L83" s="152"/>
      <c r="M83" s="154"/>
      <c r="N83" s="137"/>
      <c r="O83" s="139"/>
      <c r="P83" s="141">
        <f t="shared" si="21"/>
        <v>0</v>
      </c>
      <c r="Q83" s="153"/>
      <c r="R83" s="75"/>
      <c r="S83" s="109">
        <f t="shared" si="18"/>
        <v>0</v>
      </c>
      <c r="T83" s="113">
        <f t="shared" si="25"/>
        <v>0</v>
      </c>
      <c r="U83" s="126" t="str">
        <f t="shared" si="19"/>
        <v xml:space="preserve"> </v>
      </c>
      <c r="V83" s="127" t="str">
        <f t="shared" si="22"/>
        <v/>
      </c>
      <c r="W83" s="128"/>
      <c r="X83" s="128" t="str">
        <f t="shared" si="23"/>
        <v/>
      </c>
      <c r="Y83" s="186">
        <f>IFERROR(IF(
   SUMIFS($X$12:X83,$C$12:C83,C83) &gt; VLOOKUP(C83,$AI$14:$AK$17,3,0),
   MAX(0, VLOOKUP(C83,$AI$14:$AK$17,3,0) - (SUMIFS($X$12:X83,$C$12:C83,C83)-X83)),
   X83
),0)</f>
        <v>0</v>
      </c>
      <c r="Z83" s="186">
        <f t="shared" si="20"/>
        <v>0</v>
      </c>
      <c r="AA83" s="291"/>
      <c r="AB83" s="292"/>
      <c r="AC83" s="190"/>
      <c r="AD83" s="198">
        <f t="shared" si="26"/>
        <v>0</v>
      </c>
      <c r="AE83" s="199">
        <v>0</v>
      </c>
      <c r="AF83" s="198">
        <f t="shared" si="15"/>
        <v>0</v>
      </c>
      <c r="AG83" s="213" t="str">
        <f t="shared" si="24"/>
        <v/>
      </c>
      <c r="AH83" s="208"/>
    </row>
    <row r="84" spans="2:34" ht="15.75" thickBot="1" x14ac:dyDescent="0.3">
      <c r="B84" s="144">
        <v>73</v>
      </c>
      <c r="C84" s="135"/>
      <c r="D84" s="134"/>
      <c r="E84" s="145"/>
      <c r="F84" s="145"/>
      <c r="G84" s="147"/>
      <c r="H84" s="134"/>
      <c r="I84" s="145"/>
      <c r="J84" s="147"/>
      <c r="K84" s="134"/>
      <c r="L84" s="146"/>
      <c r="M84" s="147"/>
      <c r="N84" s="134"/>
      <c r="O84" s="136"/>
      <c r="P84" s="140">
        <f t="shared" si="21"/>
        <v>0</v>
      </c>
      <c r="Q84" s="148"/>
      <c r="R84" s="75"/>
      <c r="S84" s="109">
        <f t="shared" si="18"/>
        <v>0</v>
      </c>
      <c r="T84" s="113">
        <f t="shared" si="25"/>
        <v>0</v>
      </c>
      <c r="U84" s="126" t="str">
        <f t="shared" si="19"/>
        <v xml:space="preserve"> </v>
      </c>
      <c r="V84" s="127" t="str">
        <f t="shared" si="22"/>
        <v/>
      </c>
      <c r="W84" s="128"/>
      <c r="X84" s="128" t="str">
        <f t="shared" si="23"/>
        <v/>
      </c>
      <c r="Y84" s="186">
        <f>IFERROR(IF(
   SUMIFS($X$12:X84,$C$12:C84,C84) &gt; VLOOKUP(C84,$AI$14:$AK$17,3,0),
   MAX(0, VLOOKUP(C84,$AI$14:$AK$17,3,0) - (SUMIFS($X$12:X84,$C$12:C84,C84)-X84)),
   X84
),0)</f>
        <v>0</v>
      </c>
      <c r="Z84" s="186">
        <f t="shared" si="20"/>
        <v>0</v>
      </c>
      <c r="AA84" s="291"/>
      <c r="AB84" s="292"/>
      <c r="AC84" s="190"/>
      <c r="AD84" s="198">
        <f t="shared" si="26"/>
        <v>0</v>
      </c>
      <c r="AE84" s="199">
        <v>0</v>
      </c>
      <c r="AF84" s="198">
        <f t="shared" si="15"/>
        <v>0</v>
      </c>
      <c r="AG84" s="213" t="str">
        <f t="shared" si="24"/>
        <v/>
      </c>
      <c r="AH84" s="208"/>
    </row>
    <row r="85" spans="2:34" ht="15.75" thickBot="1" x14ac:dyDescent="0.3">
      <c r="B85" s="149">
        <v>74</v>
      </c>
      <c r="C85" s="138"/>
      <c r="D85" s="137"/>
      <c r="E85" s="150"/>
      <c r="F85" s="150"/>
      <c r="G85" s="151"/>
      <c r="H85" s="137"/>
      <c r="I85" s="152"/>
      <c r="J85" s="154"/>
      <c r="K85" s="137"/>
      <c r="L85" s="152"/>
      <c r="M85" s="154"/>
      <c r="N85" s="137"/>
      <c r="O85" s="139"/>
      <c r="P85" s="141">
        <f t="shared" si="21"/>
        <v>0</v>
      </c>
      <c r="Q85" s="153"/>
      <c r="R85" s="75"/>
      <c r="S85" s="109">
        <f t="shared" si="18"/>
        <v>0</v>
      </c>
      <c r="T85" s="113">
        <f t="shared" si="25"/>
        <v>0</v>
      </c>
      <c r="U85" s="126" t="str">
        <f t="shared" si="19"/>
        <v xml:space="preserve"> </v>
      </c>
      <c r="V85" s="127" t="str">
        <f t="shared" si="22"/>
        <v/>
      </c>
      <c r="W85" s="128"/>
      <c r="X85" s="128" t="str">
        <f t="shared" si="23"/>
        <v/>
      </c>
      <c r="Y85" s="186">
        <f>IFERROR(IF(
   SUMIFS($X$12:X85,$C$12:C85,C85) &gt; VLOOKUP(C85,$AI$14:$AK$17,3,0),
   MAX(0, VLOOKUP(C85,$AI$14:$AK$17,3,0) - (SUMIFS($X$12:X85,$C$12:C85,C85)-X85)),
   X85
),0)</f>
        <v>0</v>
      </c>
      <c r="Z85" s="186">
        <f t="shared" si="20"/>
        <v>0</v>
      </c>
      <c r="AA85" s="291"/>
      <c r="AB85" s="292"/>
      <c r="AC85" s="190"/>
      <c r="AD85" s="198">
        <f t="shared" si="26"/>
        <v>0</v>
      </c>
      <c r="AE85" s="199">
        <v>0</v>
      </c>
      <c r="AF85" s="198">
        <f t="shared" ref="AF85:AF148" si="27">IFERROR(AD85*AE85, 0)</f>
        <v>0</v>
      </c>
      <c r="AG85" s="213" t="str">
        <f t="shared" si="24"/>
        <v/>
      </c>
      <c r="AH85" s="208"/>
    </row>
    <row r="86" spans="2:34" ht="15.75" thickBot="1" x14ac:dyDescent="0.3">
      <c r="B86" s="144">
        <v>75</v>
      </c>
      <c r="C86" s="135"/>
      <c r="D86" s="134"/>
      <c r="E86" s="145"/>
      <c r="F86" s="145"/>
      <c r="G86" s="147"/>
      <c r="H86" s="134"/>
      <c r="I86" s="145"/>
      <c r="J86" s="147"/>
      <c r="K86" s="134"/>
      <c r="L86" s="146"/>
      <c r="M86" s="147"/>
      <c r="N86" s="134"/>
      <c r="O86" s="136"/>
      <c r="P86" s="140">
        <f t="shared" si="21"/>
        <v>0</v>
      </c>
      <c r="Q86" s="148"/>
      <c r="R86" s="75"/>
      <c r="S86" s="109">
        <f t="shared" si="18"/>
        <v>0</v>
      </c>
      <c r="T86" s="113">
        <f t="shared" si="25"/>
        <v>0</v>
      </c>
      <c r="U86" s="126" t="str">
        <f t="shared" si="19"/>
        <v xml:space="preserve"> </v>
      </c>
      <c r="V86" s="127" t="str">
        <f t="shared" si="22"/>
        <v/>
      </c>
      <c r="W86" s="128"/>
      <c r="X86" s="128" t="str">
        <f t="shared" si="23"/>
        <v/>
      </c>
      <c r="Y86" s="186">
        <f>IFERROR(IF(
   SUMIFS($X$12:X86,$C$12:C86,C86) &gt; VLOOKUP(C86,$AI$14:$AK$17,3,0),
   MAX(0, VLOOKUP(C86,$AI$14:$AK$17,3,0) - (SUMIFS($X$12:X86,$C$12:C86,C86)-X86)),
   X86
),0)</f>
        <v>0</v>
      </c>
      <c r="Z86" s="186">
        <f t="shared" si="20"/>
        <v>0</v>
      </c>
      <c r="AA86" s="291"/>
      <c r="AB86" s="292"/>
      <c r="AC86" s="190"/>
      <c r="AD86" s="198">
        <f t="shared" si="26"/>
        <v>0</v>
      </c>
      <c r="AE86" s="199">
        <v>0</v>
      </c>
      <c r="AF86" s="198">
        <f t="shared" si="27"/>
        <v>0</v>
      </c>
      <c r="AG86" s="213" t="str">
        <f t="shared" si="24"/>
        <v/>
      </c>
      <c r="AH86" s="208"/>
    </row>
    <row r="87" spans="2:34" ht="15.75" thickBot="1" x14ac:dyDescent="0.3">
      <c r="B87" s="149">
        <v>76</v>
      </c>
      <c r="C87" s="138"/>
      <c r="D87" s="137"/>
      <c r="E87" s="150"/>
      <c r="F87" s="150"/>
      <c r="G87" s="151"/>
      <c r="H87" s="137"/>
      <c r="I87" s="152"/>
      <c r="J87" s="154"/>
      <c r="K87" s="137"/>
      <c r="L87" s="152"/>
      <c r="M87" s="154"/>
      <c r="N87" s="137"/>
      <c r="O87" s="139"/>
      <c r="P87" s="141">
        <f t="shared" si="21"/>
        <v>0</v>
      </c>
      <c r="Q87" s="153"/>
      <c r="R87" s="75"/>
      <c r="S87" s="109">
        <f t="shared" si="18"/>
        <v>0</v>
      </c>
      <c r="T87" s="113">
        <f t="shared" si="25"/>
        <v>0</v>
      </c>
      <c r="U87" s="126" t="str">
        <f t="shared" si="19"/>
        <v xml:space="preserve"> </v>
      </c>
      <c r="V87" s="127" t="str">
        <f t="shared" si="22"/>
        <v/>
      </c>
      <c r="W87" s="128"/>
      <c r="X87" s="128" t="str">
        <f t="shared" si="23"/>
        <v/>
      </c>
      <c r="Y87" s="186">
        <f>IFERROR(IF(
   SUMIFS($X$12:X87,$C$12:C87,C87) &gt; VLOOKUP(C87,$AI$14:$AK$17,3,0),
   MAX(0, VLOOKUP(C87,$AI$14:$AK$17,3,0) - (SUMIFS($X$12:X87,$C$12:C87,C87)-X87)),
   X87
),0)</f>
        <v>0</v>
      </c>
      <c r="Z87" s="186">
        <f t="shared" si="20"/>
        <v>0</v>
      </c>
      <c r="AA87" s="291"/>
      <c r="AB87" s="292"/>
      <c r="AC87" s="190"/>
      <c r="AD87" s="198">
        <f t="shared" si="26"/>
        <v>0</v>
      </c>
      <c r="AE87" s="199">
        <v>0</v>
      </c>
      <c r="AF87" s="198">
        <f t="shared" si="27"/>
        <v>0</v>
      </c>
      <c r="AG87" s="213" t="str">
        <f t="shared" si="24"/>
        <v/>
      </c>
      <c r="AH87" s="208"/>
    </row>
    <row r="88" spans="2:34" ht="15.75" thickBot="1" x14ac:dyDescent="0.3">
      <c r="B88" s="144">
        <v>77</v>
      </c>
      <c r="C88" s="135"/>
      <c r="D88" s="134"/>
      <c r="E88" s="145"/>
      <c r="F88" s="145"/>
      <c r="G88" s="147"/>
      <c r="H88" s="134"/>
      <c r="I88" s="145"/>
      <c r="J88" s="147"/>
      <c r="K88" s="134"/>
      <c r="L88" s="146"/>
      <c r="M88" s="147"/>
      <c r="N88" s="134"/>
      <c r="O88" s="136"/>
      <c r="P88" s="140">
        <f t="shared" si="21"/>
        <v>0</v>
      </c>
      <c r="Q88" s="148"/>
      <c r="R88" s="75"/>
      <c r="S88" s="109">
        <f t="shared" si="18"/>
        <v>0</v>
      </c>
      <c r="T88" s="113">
        <f t="shared" si="25"/>
        <v>0</v>
      </c>
      <c r="U88" s="126" t="str">
        <f t="shared" si="19"/>
        <v xml:space="preserve"> </v>
      </c>
      <c r="V88" s="127" t="str">
        <f t="shared" si="22"/>
        <v/>
      </c>
      <c r="W88" s="128"/>
      <c r="X88" s="128" t="str">
        <f t="shared" si="23"/>
        <v/>
      </c>
      <c r="Y88" s="186">
        <f>IFERROR(IF(
   SUMIFS($X$12:X88,$C$12:C88,C88) &gt; VLOOKUP(C88,$AI$14:$AK$17,3,0),
   MAX(0, VLOOKUP(C88,$AI$14:$AK$17,3,0) - (SUMIFS($X$12:X88,$C$12:C88,C88)-X88)),
   X88
),0)</f>
        <v>0</v>
      </c>
      <c r="Z88" s="186">
        <f t="shared" si="20"/>
        <v>0</v>
      </c>
      <c r="AA88" s="291"/>
      <c r="AB88" s="292"/>
      <c r="AC88" s="190"/>
      <c r="AD88" s="198">
        <f t="shared" si="26"/>
        <v>0</v>
      </c>
      <c r="AE88" s="199">
        <v>0</v>
      </c>
      <c r="AF88" s="198">
        <f t="shared" si="27"/>
        <v>0</v>
      </c>
      <c r="AG88" s="213" t="str">
        <f t="shared" si="24"/>
        <v/>
      </c>
      <c r="AH88" s="208"/>
    </row>
    <row r="89" spans="2:34" ht="15.75" thickBot="1" x14ac:dyDescent="0.3">
      <c r="B89" s="149">
        <v>78</v>
      </c>
      <c r="C89" s="138"/>
      <c r="D89" s="137"/>
      <c r="E89" s="150"/>
      <c r="F89" s="150"/>
      <c r="G89" s="151"/>
      <c r="H89" s="137"/>
      <c r="I89" s="152"/>
      <c r="J89" s="154"/>
      <c r="K89" s="137"/>
      <c r="L89" s="152"/>
      <c r="M89" s="154"/>
      <c r="N89" s="137"/>
      <c r="O89" s="139"/>
      <c r="P89" s="141">
        <f t="shared" si="21"/>
        <v>0</v>
      </c>
      <c r="Q89" s="153"/>
      <c r="R89" s="75"/>
      <c r="S89" s="109">
        <f t="shared" si="18"/>
        <v>0</v>
      </c>
      <c r="T89" s="113">
        <f t="shared" si="25"/>
        <v>0</v>
      </c>
      <c r="U89" s="126" t="str">
        <f t="shared" si="19"/>
        <v xml:space="preserve"> </v>
      </c>
      <c r="V89" s="127" t="str">
        <f t="shared" si="22"/>
        <v/>
      </c>
      <c r="W89" s="128"/>
      <c r="X89" s="128" t="str">
        <f t="shared" si="23"/>
        <v/>
      </c>
      <c r="Y89" s="186">
        <f>IFERROR(IF(
   SUMIFS($X$12:X89,$C$12:C89,C89) &gt; VLOOKUP(C89,$AI$14:$AK$17,3,0),
   MAX(0, VLOOKUP(C89,$AI$14:$AK$17,3,0) - (SUMIFS($X$12:X89,$C$12:C89,C89)-X89)),
   X89
),0)</f>
        <v>0</v>
      </c>
      <c r="Z89" s="186">
        <f t="shared" si="20"/>
        <v>0</v>
      </c>
      <c r="AA89" s="291"/>
      <c r="AB89" s="292"/>
      <c r="AC89" s="190"/>
      <c r="AD89" s="198">
        <f t="shared" si="26"/>
        <v>0</v>
      </c>
      <c r="AE89" s="199">
        <v>0</v>
      </c>
      <c r="AF89" s="198">
        <f t="shared" si="27"/>
        <v>0</v>
      </c>
      <c r="AG89" s="213" t="str">
        <f t="shared" si="24"/>
        <v/>
      </c>
      <c r="AH89" s="208"/>
    </row>
    <row r="90" spans="2:34" ht="15.75" thickBot="1" x14ac:dyDescent="0.3">
      <c r="B90" s="144">
        <v>79</v>
      </c>
      <c r="C90" s="135"/>
      <c r="D90" s="134"/>
      <c r="E90" s="145"/>
      <c r="F90" s="145"/>
      <c r="G90" s="147"/>
      <c r="H90" s="134"/>
      <c r="I90" s="145"/>
      <c r="J90" s="147"/>
      <c r="K90" s="134"/>
      <c r="L90" s="146"/>
      <c r="M90" s="147"/>
      <c r="N90" s="134"/>
      <c r="O90" s="136"/>
      <c r="P90" s="140">
        <f t="shared" si="21"/>
        <v>0</v>
      </c>
      <c r="Q90" s="148"/>
      <c r="R90" s="75"/>
      <c r="S90" s="109">
        <f t="shared" si="18"/>
        <v>0</v>
      </c>
      <c r="T90" s="113">
        <f t="shared" si="25"/>
        <v>0</v>
      </c>
      <c r="U90" s="126" t="str">
        <f t="shared" si="19"/>
        <v xml:space="preserve"> </v>
      </c>
      <c r="V90" s="127" t="str">
        <f t="shared" si="22"/>
        <v/>
      </c>
      <c r="W90" s="128"/>
      <c r="X90" s="128" t="str">
        <f t="shared" si="23"/>
        <v/>
      </c>
      <c r="Y90" s="186">
        <f>IFERROR(IF(
   SUMIFS($X$12:X90,$C$12:C90,C90) &gt; VLOOKUP(C90,$AI$14:$AK$17,3,0),
   MAX(0, VLOOKUP(C90,$AI$14:$AK$17,3,0) - (SUMIFS($X$12:X90,$C$12:C90,C90)-X90)),
   X90
),0)</f>
        <v>0</v>
      </c>
      <c r="Z90" s="186">
        <f t="shared" si="20"/>
        <v>0</v>
      </c>
      <c r="AA90" s="291"/>
      <c r="AB90" s="292"/>
      <c r="AC90" s="190"/>
      <c r="AD90" s="198">
        <f t="shared" si="26"/>
        <v>0</v>
      </c>
      <c r="AE90" s="199">
        <v>0</v>
      </c>
      <c r="AF90" s="198">
        <f t="shared" si="27"/>
        <v>0</v>
      </c>
      <c r="AG90" s="213" t="str">
        <f t="shared" si="24"/>
        <v/>
      </c>
      <c r="AH90" s="208"/>
    </row>
    <row r="91" spans="2:34" ht="15.75" thickBot="1" x14ac:dyDescent="0.3">
      <c r="B91" s="149">
        <v>80</v>
      </c>
      <c r="C91" s="138"/>
      <c r="D91" s="137"/>
      <c r="E91" s="150"/>
      <c r="F91" s="150"/>
      <c r="G91" s="151"/>
      <c r="H91" s="137"/>
      <c r="I91" s="152"/>
      <c r="J91" s="154"/>
      <c r="K91" s="137"/>
      <c r="L91" s="152"/>
      <c r="M91" s="154"/>
      <c r="N91" s="137"/>
      <c r="O91" s="139"/>
      <c r="P91" s="141">
        <f t="shared" si="21"/>
        <v>0</v>
      </c>
      <c r="Q91" s="153"/>
      <c r="R91" s="75"/>
      <c r="S91" s="109">
        <f t="shared" si="18"/>
        <v>0</v>
      </c>
      <c r="T91" s="113">
        <f t="shared" si="25"/>
        <v>0</v>
      </c>
      <c r="U91" s="126" t="str">
        <f t="shared" si="19"/>
        <v xml:space="preserve"> </v>
      </c>
      <c r="V91" s="127" t="str">
        <f t="shared" si="22"/>
        <v/>
      </c>
      <c r="W91" s="128"/>
      <c r="X91" s="128" t="str">
        <f t="shared" si="23"/>
        <v/>
      </c>
      <c r="Y91" s="186">
        <f>IFERROR(IF(
   SUMIFS($X$12:X91,$C$12:C91,C91) &gt; VLOOKUP(C91,$AI$14:$AK$17,3,0),
   MAX(0, VLOOKUP(C91,$AI$14:$AK$17,3,0) - (SUMIFS($X$12:X91,$C$12:C91,C91)-X91)),
   X91
),0)</f>
        <v>0</v>
      </c>
      <c r="Z91" s="186">
        <f t="shared" si="20"/>
        <v>0</v>
      </c>
      <c r="AA91" s="291"/>
      <c r="AB91" s="292"/>
      <c r="AC91" s="190"/>
      <c r="AD91" s="198">
        <f t="shared" si="26"/>
        <v>0</v>
      </c>
      <c r="AE91" s="199">
        <v>0</v>
      </c>
      <c r="AF91" s="198">
        <f t="shared" si="27"/>
        <v>0</v>
      </c>
      <c r="AG91" s="213" t="str">
        <f t="shared" si="24"/>
        <v/>
      </c>
      <c r="AH91" s="208"/>
    </row>
    <row r="92" spans="2:34" ht="15.75" thickBot="1" x14ac:dyDescent="0.3">
      <c r="B92" s="144">
        <v>81</v>
      </c>
      <c r="C92" s="135"/>
      <c r="D92" s="134"/>
      <c r="E92" s="145"/>
      <c r="F92" s="145"/>
      <c r="G92" s="147"/>
      <c r="H92" s="134"/>
      <c r="I92" s="145"/>
      <c r="J92" s="147"/>
      <c r="K92" s="134"/>
      <c r="L92" s="146"/>
      <c r="M92" s="147"/>
      <c r="N92" s="134"/>
      <c r="O92" s="136"/>
      <c r="P92" s="140">
        <f t="shared" si="21"/>
        <v>0</v>
      </c>
      <c r="Q92" s="148"/>
      <c r="R92" s="75"/>
      <c r="S92" s="109">
        <f t="shared" si="18"/>
        <v>0</v>
      </c>
      <c r="T92" s="113">
        <f t="shared" si="25"/>
        <v>0</v>
      </c>
      <c r="U92" s="126" t="str">
        <f t="shared" si="19"/>
        <v xml:space="preserve"> </v>
      </c>
      <c r="V92" s="127" t="str">
        <f t="shared" si="22"/>
        <v/>
      </c>
      <c r="W92" s="128"/>
      <c r="X92" s="128" t="str">
        <f t="shared" si="23"/>
        <v/>
      </c>
      <c r="Y92" s="186">
        <f>IFERROR(IF(
   SUMIFS($X$12:X92,$C$12:C92,C92) &gt; VLOOKUP(C92,$AI$14:$AK$17,3,0),
   MAX(0, VLOOKUP(C92,$AI$14:$AK$17,3,0) - (SUMIFS($X$12:X92,$C$12:C92,C92)-X92)),
   X92
),0)</f>
        <v>0</v>
      </c>
      <c r="Z92" s="186">
        <f t="shared" si="20"/>
        <v>0</v>
      </c>
      <c r="AA92" s="291"/>
      <c r="AB92" s="292"/>
      <c r="AC92" s="190"/>
      <c r="AD92" s="198">
        <f t="shared" si="26"/>
        <v>0</v>
      </c>
      <c r="AE92" s="199">
        <v>0</v>
      </c>
      <c r="AF92" s="198">
        <f t="shared" si="27"/>
        <v>0</v>
      </c>
      <c r="AG92" s="213" t="str">
        <f t="shared" si="24"/>
        <v/>
      </c>
      <c r="AH92" s="208"/>
    </row>
    <row r="93" spans="2:34" ht="15.75" thickBot="1" x14ac:dyDescent="0.3">
      <c r="B93" s="149">
        <v>82</v>
      </c>
      <c r="C93" s="138"/>
      <c r="D93" s="137"/>
      <c r="E93" s="150"/>
      <c r="F93" s="150"/>
      <c r="G93" s="151"/>
      <c r="H93" s="137"/>
      <c r="I93" s="152"/>
      <c r="J93" s="154"/>
      <c r="K93" s="137"/>
      <c r="L93" s="152"/>
      <c r="M93" s="154"/>
      <c r="N93" s="137"/>
      <c r="O93" s="139"/>
      <c r="P93" s="141">
        <f t="shared" si="21"/>
        <v>0</v>
      </c>
      <c r="Q93" s="153"/>
      <c r="R93" s="75"/>
      <c r="S93" s="109">
        <f t="shared" si="18"/>
        <v>0</v>
      </c>
      <c r="T93" s="113">
        <f t="shared" si="25"/>
        <v>0</v>
      </c>
      <c r="U93" s="126" t="str">
        <f t="shared" si="19"/>
        <v xml:space="preserve"> </v>
      </c>
      <c r="V93" s="127" t="str">
        <f t="shared" si="22"/>
        <v/>
      </c>
      <c r="W93" s="128"/>
      <c r="X93" s="128" t="str">
        <f t="shared" si="23"/>
        <v/>
      </c>
      <c r="Y93" s="186">
        <f>IFERROR(IF(
   SUMIFS($X$12:X93,$C$12:C93,C93) &gt; VLOOKUP(C93,$AI$14:$AK$17,3,0),
   MAX(0, VLOOKUP(C93,$AI$14:$AK$17,3,0) - (SUMIFS($X$12:X93,$C$12:C93,C93)-X93)),
   X93
),0)</f>
        <v>0</v>
      </c>
      <c r="Z93" s="186">
        <f t="shared" si="20"/>
        <v>0</v>
      </c>
      <c r="AA93" s="291"/>
      <c r="AB93" s="292"/>
      <c r="AC93" s="190"/>
      <c r="AD93" s="198">
        <f t="shared" si="26"/>
        <v>0</v>
      </c>
      <c r="AE93" s="199">
        <v>0</v>
      </c>
      <c r="AF93" s="198">
        <f t="shared" si="27"/>
        <v>0</v>
      </c>
      <c r="AG93" s="213" t="str">
        <f t="shared" si="24"/>
        <v/>
      </c>
      <c r="AH93" s="208"/>
    </row>
    <row r="94" spans="2:34" ht="15.75" thickBot="1" x14ac:dyDescent="0.3">
      <c r="B94" s="144">
        <v>83</v>
      </c>
      <c r="C94" s="135"/>
      <c r="D94" s="134"/>
      <c r="E94" s="145"/>
      <c r="F94" s="145"/>
      <c r="G94" s="147"/>
      <c r="H94" s="134"/>
      <c r="I94" s="145"/>
      <c r="J94" s="147"/>
      <c r="K94" s="134"/>
      <c r="L94" s="146"/>
      <c r="M94" s="147"/>
      <c r="N94" s="134"/>
      <c r="O94" s="136"/>
      <c r="P94" s="140">
        <f t="shared" si="21"/>
        <v>0</v>
      </c>
      <c r="Q94" s="148"/>
      <c r="R94" s="75"/>
      <c r="S94" s="109">
        <f t="shared" si="18"/>
        <v>0</v>
      </c>
      <c r="T94" s="113">
        <f t="shared" si="25"/>
        <v>0</v>
      </c>
      <c r="U94" s="126" t="str">
        <f t="shared" si="19"/>
        <v xml:space="preserve"> </v>
      </c>
      <c r="V94" s="127" t="str">
        <f t="shared" si="22"/>
        <v/>
      </c>
      <c r="W94" s="128"/>
      <c r="X94" s="128" t="str">
        <f t="shared" si="23"/>
        <v/>
      </c>
      <c r="Y94" s="186">
        <f>IFERROR(IF(
   SUMIFS($X$12:X94,$C$12:C94,C94) &gt; VLOOKUP(C94,$AI$14:$AK$17,3,0),
   MAX(0, VLOOKUP(C94,$AI$14:$AK$17,3,0) - (SUMIFS($X$12:X94,$C$12:C94,C94)-X94)),
   X94
),0)</f>
        <v>0</v>
      </c>
      <c r="Z94" s="186">
        <f t="shared" si="20"/>
        <v>0</v>
      </c>
      <c r="AA94" s="291"/>
      <c r="AB94" s="292"/>
      <c r="AC94" s="190"/>
      <c r="AD94" s="198">
        <f t="shared" si="26"/>
        <v>0</v>
      </c>
      <c r="AE94" s="199">
        <v>0</v>
      </c>
      <c r="AF94" s="198">
        <f t="shared" si="27"/>
        <v>0</v>
      </c>
      <c r="AG94" s="213" t="str">
        <f t="shared" si="24"/>
        <v/>
      </c>
      <c r="AH94" s="208"/>
    </row>
    <row r="95" spans="2:34" ht="15.75" thickBot="1" x14ac:dyDescent="0.3">
      <c r="B95" s="149">
        <v>84</v>
      </c>
      <c r="C95" s="138"/>
      <c r="D95" s="137"/>
      <c r="E95" s="150"/>
      <c r="F95" s="150"/>
      <c r="G95" s="151"/>
      <c r="H95" s="137"/>
      <c r="I95" s="152"/>
      <c r="J95" s="154"/>
      <c r="K95" s="137"/>
      <c r="L95" s="152"/>
      <c r="M95" s="154"/>
      <c r="N95" s="137"/>
      <c r="O95" s="139"/>
      <c r="P95" s="141">
        <f t="shared" si="21"/>
        <v>0</v>
      </c>
      <c r="Q95" s="153"/>
      <c r="R95" s="75"/>
      <c r="S95" s="109">
        <f t="shared" si="18"/>
        <v>0</v>
      </c>
      <c r="T95" s="113">
        <f t="shared" si="25"/>
        <v>0</v>
      </c>
      <c r="U95" s="126" t="str">
        <f t="shared" si="19"/>
        <v xml:space="preserve"> </v>
      </c>
      <c r="V95" s="127" t="str">
        <f t="shared" si="22"/>
        <v/>
      </c>
      <c r="W95" s="128"/>
      <c r="X95" s="128" t="str">
        <f t="shared" si="23"/>
        <v/>
      </c>
      <c r="Y95" s="186">
        <f>IFERROR(IF(
   SUMIFS($X$12:X95,$C$12:C95,C95) &gt; VLOOKUP(C95,$AI$14:$AK$17,3,0),
   MAX(0, VLOOKUP(C95,$AI$14:$AK$17,3,0) - (SUMIFS($X$12:X95,$C$12:C95,C95)-X95)),
   X95
),0)</f>
        <v>0</v>
      </c>
      <c r="Z95" s="186">
        <f t="shared" si="20"/>
        <v>0</v>
      </c>
      <c r="AA95" s="291"/>
      <c r="AB95" s="292"/>
      <c r="AC95" s="190"/>
      <c r="AD95" s="198">
        <f t="shared" si="26"/>
        <v>0</v>
      </c>
      <c r="AE95" s="199">
        <v>0</v>
      </c>
      <c r="AF95" s="198">
        <f t="shared" si="27"/>
        <v>0</v>
      </c>
      <c r="AG95" s="213" t="str">
        <f t="shared" si="24"/>
        <v/>
      </c>
      <c r="AH95" s="208"/>
    </row>
    <row r="96" spans="2:34" ht="15.75" thickBot="1" x14ac:dyDescent="0.3">
      <c r="B96" s="144">
        <v>85</v>
      </c>
      <c r="C96" s="135"/>
      <c r="D96" s="134"/>
      <c r="E96" s="145"/>
      <c r="F96" s="145"/>
      <c r="G96" s="147"/>
      <c r="H96" s="134"/>
      <c r="I96" s="145"/>
      <c r="J96" s="147"/>
      <c r="K96" s="134"/>
      <c r="L96" s="146"/>
      <c r="M96" s="147"/>
      <c r="N96" s="134"/>
      <c r="O96" s="136"/>
      <c r="P96" s="140">
        <f t="shared" si="21"/>
        <v>0</v>
      </c>
      <c r="Q96" s="148"/>
      <c r="R96" s="75"/>
      <c r="S96" s="109">
        <f t="shared" si="18"/>
        <v>0</v>
      </c>
      <c r="T96" s="113">
        <f t="shared" si="25"/>
        <v>0</v>
      </c>
      <c r="U96" s="126" t="str">
        <f t="shared" si="19"/>
        <v xml:space="preserve"> </v>
      </c>
      <c r="V96" s="127" t="str">
        <f t="shared" si="22"/>
        <v/>
      </c>
      <c r="W96" s="128"/>
      <c r="X96" s="128" t="str">
        <f t="shared" si="23"/>
        <v/>
      </c>
      <c r="Y96" s="186">
        <f>IFERROR(IF(
   SUMIFS($X$12:X96,$C$12:C96,C96) &gt; VLOOKUP(C96,$AI$14:$AK$17,3,0),
   MAX(0, VLOOKUP(C96,$AI$14:$AK$17,3,0) - (SUMIFS($X$12:X96,$C$12:C96,C96)-X96)),
   X96
),0)</f>
        <v>0</v>
      </c>
      <c r="Z96" s="186">
        <f t="shared" si="20"/>
        <v>0</v>
      </c>
      <c r="AA96" s="291"/>
      <c r="AB96" s="292"/>
      <c r="AC96" s="190"/>
      <c r="AD96" s="198">
        <f t="shared" si="26"/>
        <v>0</v>
      </c>
      <c r="AE96" s="199">
        <v>0</v>
      </c>
      <c r="AF96" s="198">
        <f t="shared" si="27"/>
        <v>0</v>
      </c>
      <c r="AG96" s="213" t="str">
        <f t="shared" si="24"/>
        <v/>
      </c>
      <c r="AH96" s="208"/>
    </row>
    <row r="97" spans="2:34" ht="15.75" thickBot="1" x14ac:dyDescent="0.3">
      <c r="B97" s="149">
        <v>86</v>
      </c>
      <c r="C97" s="138"/>
      <c r="D97" s="137"/>
      <c r="E97" s="150"/>
      <c r="F97" s="150"/>
      <c r="G97" s="151"/>
      <c r="H97" s="137"/>
      <c r="I97" s="152"/>
      <c r="J97" s="154"/>
      <c r="K97" s="137"/>
      <c r="L97" s="152"/>
      <c r="M97" s="154"/>
      <c r="N97" s="137"/>
      <c r="O97" s="139"/>
      <c r="P97" s="141">
        <f t="shared" si="21"/>
        <v>0</v>
      </c>
      <c r="Q97" s="153"/>
      <c r="R97" s="75"/>
      <c r="S97" s="109">
        <f t="shared" si="18"/>
        <v>0</v>
      </c>
      <c r="T97" s="113">
        <f t="shared" si="25"/>
        <v>0</v>
      </c>
      <c r="U97" s="126" t="str">
        <f t="shared" si="19"/>
        <v xml:space="preserve"> </v>
      </c>
      <c r="V97" s="127" t="str">
        <f t="shared" si="22"/>
        <v/>
      </c>
      <c r="W97" s="128"/>
      <c r="X97" s="128" t="str">
        <f t="shared" si="23"/>
        <v/>
      </c>
      <c r="Y97" s="186">
        <f>IFERROR(IF(
   SUMIFS($X$12:X97,$C$12:C97,C97) &gt; VLOOKUP(C97,$AI$14:$AK$17,3,0),
   MAX(0, VLOOKUP(C97,$AI$14:$AK$17,3,0) - (SUMIFS($X$12:X97,$C$12:C97,C97)-X97)),
   X97
),0)</f>
        <v>0</v>
      </c>
      <c r="Z97" s="186">
        <f t="shared" si="20"/>
        <v>0</v>
      </c>
      <c r="AA97" s="291"/>
      <c r="AB97" s="292"/>
      <c r="AC97" s="190"/>
      <c r="AD97" s="198">
        <f t="shared" si="26"/>
        <v>0</v>
      </c>
      <c r="AE97" s="199">
        <v>0</v>
      </c>
      <c r="AF97" s="198">
        <f t="shared" si="27"/>
        <v>0</v>
      </c>
      <c r="AG97" s="213" t="str">
        <f t="shared" si="24"/>
        <v/>
      </c>
      <c r="AH97" s="208"/>
    </row>
    <row r="98" spans="2:34" ht="15.75" thickBot="1" x14ac:dyDescent="0.3">
      <c r="B98" s="144">
        <v>87</v>
      </c>
      <c r="C98" s="135"/>
      <c r="D98" s="134"/>
      <c r="E98" s="145"/>
      <c r="F98" s="145"/>
      <c r="G98" s="147"/>
      <c r="H98" s="134"/>
      <c r="I98" s="145"/>
      <c r="J98" s="147"/>
      <c r="K98" s="134"/>
      <c r="L98" s="146"/>
      <c r="M98" s="147"/>
      <c r="N98" s="134"/>
      <c r="O98" s="136"/>
      <c r="P98" s="140">
        <f t="shared" si="21"/>
        <v>0</v>
      </c>
      <c r="Q98" s="148"/>
      <c r="R98" s="75"/>
      <c r="S98" s="109">
        <f t="shared" si="18"/>
        <v>0</v>
      </c>
      <c r="T98" s="113">
        <f t="shared" si="25"/>
        <v>0</v>
      </c>
      <c r="U98" s="126" t="str">
        <f t="shared" si="19"/>
        <v xml:space="preserve"> </v>
      </c>
      <c r="V98" s="127" t="str">
        <f t="shared" si="22"/>
        <v/>
      </c>
      <c r="W98" s="128"/>
      <c r="X98" s="128" t="str">
        <f t="shared" si="23"/>
        <v/>
      </c>
      <c r="Y98" s="186">
        <f>IFERROR(IF(
   SUMIFS($X$12:X98,$C$12:C98,C98) &gt; VLOOKUP(C98,$AI$14:$AK$17,3,0),
   MAX(0, VLOOKUP(C98,$AI$14:$AK$17,3,0) - (SUMIFS($X$12:X98,$C$12:C98,C98)-X98)),
   X98
),0)</f>
        <v>0</v>
      </c>
      <c r="Z98" s="186">
        <f t="shared" si="20"/>
        <v>0</v>
      </c>
      <c r="AA98" s="291"/>
      <c r="AB98" s="292"/>
      <c r="AC98" s="190"/>
      <c r="AD98" s="198">
        <f t="shared" si="26"/>
        <v>0</v>
      </c>
      <c r="AE98" s="199">
        <v>0</v>
      </c>
      <c r="AF98" s="198">
        <f t="shared" si="27"/>
        <v>0</v>
      </c>
      <c r="AG98" s="213" t="str">
        <f t="shared" si="24"/>
        <v/>
      </c>
      <c r="AH98" s="208"/>
    </row>
    <row r="99" spans="2:34" ht="15.75" thickBot="1" x14ac:dyDescent="0.3">
      <c r="B99" s="149">
        <v>88</v>
      </c>
      <c r="C99" s="138"/>
      <c r="D99" s="137"/>
      <c r="E99" s="150"/>
      <c r="F99" s="150"/>
      <c r="G99" s="151"/>
      <c r="H99" s="137"/>
      <c r="I99" s="152"/>
      <c r="J99" s="154"/>
      <c r="K99" s="137"/>
      <c r="L99" s="152"/>
      <c r="M99" s="154"/>
      <c r="N99" s="137"/>
      <c r="O99" s="139"/>
      <c r="P99" s="141">
        <f t="shared" si="21"/>
        <v>0</v>
      </c>
      <c r="Q99" s="153"/>
      <c r="R99" s="75"/>
      <c r="S99" s="109">
        <f t="shared" si="18"/>
        <v>0</v>
      </c>
      <c r="T99" s="113">
        <f t="shared" si="25"/>
        <v>0</v>
      </c>
      <c r="U99" s="126" t="str">
        <f t="shared" si="19"/>
        <v xml:space="preserve"> </v>
      </c>
      <c r="V99" s="127" t="str">
        <f t="shared" si="22"/>
        <v/>
      </c>
      <c r="W99" s="128"/>
      <c r="X99" s="128" t="str">
        <f t="shared" si="23"/>
        <v/>
      </c>
      <c r="Y99" s="186">
        <f>IFERROR(IF(
   SUMIFS($X$12:X99,$C$12:C99,C99) &gt; VLOOKUP(C99,$AI$14:$AK$17,3,0),
   MAX(0, VLOOKUP(C99,$AI$14:$AK$17,3,0) - (SUMIFS($X$12:X99,$C$12:C99,C99)-X99)),
   X99
),0)</f>
        <v>0</v>
      </c>
      <c r="Z99" s="186">
        <f t="shared" si="20"/>
        <v>0</v>
      </c>
      <c r="AA99" s="291"/>
      <c r="AB99" s="292"/>
      <c r="AC99" s="190"/>
      <c r="AD99" s="198">
        <f t="shared" si="26"/>
        <v>0</v>
      </c>
      <c r="AE99" s="199">
        <v>0</v>
      </c>
      <c r="AF99" s="198">
        <f t="shared" si="27"/>
        <v>0</v>
      </c>
      <c r="AG99" s="213" t="str">
        <f t="shared" si="24"/>
        <v/>
      </c>
      <c r="AH99" s="208"/>
    </row>
    <row r="100" spans="2:34" ht="15.75" thickBot="1" x14ac:dyDescent="0.3">
      <c r="B100" s="144">
        <v>89</v>
      </c>
      <c r="C100" s="135"/>
      <c r="D100" s="134"/>
      <c r="E100" s="145"/>
      <c r="F100" s="145"/>
      <c r="G100" s="147"/>
      <c r="H100" s="134"/>
      <c r="I100" s="145"/>
      <c r="J100" s="147"/>
      <c r="K100" s="134"/>
      <c r="L100" s="146"/>
      <c r="M100" s="147"/>
      <c r="N100" s="134"/>
      <c r="O100" s="136"/>
      <c r="P100" s="140">
        <f t="shared" si="21"/>
        <v>0</v>
      </c>
      <c r="Q100" s="148"/>
      <c r="R100" s="75"/>
      <c r="S100" s="109">
        <f t="shared" si="18"/>
        <v>0</v>
      </c>
      <c r="T100" s="113">
        <f t="shared" si="25"/>
        <v>0</v>
      </c>
      <c r="U100" s="126" t="str">
        <f t="shared" si="19"/>
        <v xml:space="preserve"> </v>
      </c>
      <c r="V100" s="127" t="str">
        <f t="shared" si="22"/>
        <v/>
      </c>
      <c r="W100" s="128"/>
      <c r="X100" s="128" t="str">
        <f t="shared" si="23"/>
        <v/>
      </c>
      <c r="Y100" s="186">
        <f>IFERROR(IF(
   SUMIFS($X$12:X100,$C$12:C100,C100) &gt; VLOOKUP(C100,$AI$14:$AK$17,3,0),
   MAX(0, VLOOKUP(C100,$AI$14:$AK$17,3,0) - (SUMIFS($X$12:X100,$C$12:C100,C100)-X100)),
   X100
),0)</f>
        <v>0</v>
      </c>
      <c r="Z100" s="186">
        <f t="shared" si="20"/>
        <v>0</v>
      </c>
      <c r="AA100" s="291"/>
      <c r="AB100" s="292"/>
      <c r="AC100" s="190"/>
      <c r="AD100" s="198">
        <f t="shared" si="26"/>
        <v>0</v>
      </c>
      <c r="AE100" s="199">
        <v>0</v>
      </c>
      <c r="AF100" s="198">
        <f t="shared" si="27"/>
        <v>0</v>
      </c>
      <c r="AG100" s="213" t="str">
        <f t="shared" si="24"/>
        <v/>
      </c>
      <c r="AH100" s="208"/>
    </row>
    <row r="101" spans="2:34" ht="15.75" thickBot="1" x14ac:dyDescent="0.3">
      <c r="B101" s="149">
        <v>90</v>
      </c>
      <c r="C101" s="138"/>
      <c r="D101" s="137"/>
      <c r="E101" s="150"/>
      <c r="F101" s="150"/>
      <c r="G101" s="151"/>
      <c r="H101" s="137"/>
      <c r="I101" s="152"/>
      <c r="J101" s="154"/>
      <c r="K101" s="137"/>
      <c r="L101" s="152"/>
      <c r="M101" s="154"/>
      <c r="N101" s="137"/>
      <c r="O101" s="139"/>
      <c r="P101" s="141">
        <f t="shared" si="21"/>
        <v>0</v>
      </c>
      <c r="Q101" s="153"/>
      <c r="R101" s="75"/>
      <c r="S101" s="109">
        <f t="shared" si="18"/>
        <v>0</v>
      </c>
      <c r="T101" s="113">
        <f t="shared" si="25"/>
        <v>0</v>
      </c>
      <c r="U101" s="126" t="str">
        <f t="shared" si="19"/>
        <v xml:space="preserve"> </v>
      </c>
      <c r="V101" s="127" t="str">
        <f t="shared" si="22"/>
        <v/>
      </c>
      <c r="W101" s="128"/>
      <c r="X101" s="128" t="str">
        <f t="shared" si="23"/>
        <v/>
      </c>
      <c r="Y101" s="186">
        <f>IFERROR(IF(
   SUMIFS($X$12:X101,$C$12:C101,C101) &gt; VLOOKUP(C101,$AI$14:$AK$17,3,0),
   MAX(0, VLOOKUP(C101,$AI$14:$AK$17,3,0) - (SUMIFS($X$12:X101,$C$12:C101,C101)-X101)),
   X101
),0)</f>
        <v>0</v>
      </c>
      <c r="Z101" s="186">
        <f t="shared" si="20"/>
        <v>0</v>
      </c>
      <c r="AA101" s="291"/>
      <c r="AB101" s="292"/>
      <c r="AC101" s="190"/>
      <c r="AD101" s="198">
        <f t="shared" si="26"/>
        <v>0</v>
      </c>
      <c r="AE101" s="199">
        <v>0</v>
      </c>
      <c r="AF101" s="198">
        <f t="shared" si="27"/>
        <v>0</v>
      </c>
      <c r="AG101" s="213" t="str">
        <f t="shared" si="24"/>
        <v/>
      </c>
      <c r="AH101" s="208"/>
    </row>
    <row r="102" spans="2:34" ht="15.75" thickBot="1" x14ac:dyDescent="0.3">
      <c r="B102" s="144">
        <v>91</v>
      </c>
      <c r="C102" s="135"/>
      <c r="D102" s="134"/>
      <c r="E102" s="145"/>
      <c r="F102" s="145"/>
      <c r="G102" s="147"/>
      <c r="H102" s="134"/>
      <c r="I102" s="145"/>
      <c r="J102" s="147"/>
      <c r="K102" s="134"/>
      <c r="L102" s="146"/>
      <c r="M102" s="147"/>
      <c r="N102" s="134"/>
      <c r="O102" s="136"/>
      <c r="P102" s="140">
        <f t="shared" si="21"/>
        <v>0</v>
      </c>
      <c r="Q102" s="148"/>
      <c r="R102" s="75"/>
      <c r="S102" s="109">
        <f t="shared" si="18"/>
        <v>0</v>
      </c>
      <c r="T102" s="113">
        <f t="shared" si="25"/>
        <v>0</v>
      </c>
      <c r="U102" s="126" t="str">
        <f t="shared" si="19"/>
        <v xml:space="preserve"> </v>
      </c>
      <c r="V102" s="127" t="str">
        <f t="shared" si="22"/>
        <v/>
      </c>
      <c r="W102" s="128"/>
      <c r="X102" s="128" t="str">
        <f t="shared" si="23"/>
        <v/>
      </c>
      <c r="Y102" s="186">
        <f>IFERROR(IF(
   SUMIFS($X$12:X102,$C$12:C102,C102) &gt; VLOOKUP(C102,$AI$14:$AK$17,3,0),
   MAX(0, VLOOKUP(C102,$AI$14:$AK$17,3,0) - (SUMIFS($X$12:X102,$C$12:C102,C102)-X102)),
   X102
),0)</f>
        <v>0</v>
      </c>
      <c r="Z102" s="186">
        <f t="shared" si="20"/>
        <v>0</v>
      </c>
      <c r="AA102" s="291"/>
      <c r="AB102" s="292"/>
      <c r="AC102" s="190"/>
      <c r="AD102" s="198">
        <f t="shared" si="26"/>
        <v>0</v>
      </c>
      <c r="AE102" s="199">
        <v>0</v>
      </c>
      <c r="AF102" s="198">
        <f t="shared" si="27"/>
        <v>0</v>
      </c>
      <c r="AG102" s="213" t="str">
        <f t="shared" si="24"/>
        <v/>
      </c>
      <c r="AH102" s="208"/>
    </row>
    <row r="103" spans="2:34" ht="15.75" thickBot="1" x14ac:dyDescent="0.3">
      <c r="B103" s="149">
        <v>92</v>
      </c>
      <c r="C103" s="138"/>
      <c r="D103" s="137"/>
      <c r="E103" s="150"/>
      <c r="F103" s="150"/>
      <c r="G103" s="151"/>
      <c r="H103" s="137"/>
      <c r="I103" s="152"/>
      <c r="J103" s="154"/>
      <c r="K103" s="137"/>
      <c r="L103" s="152"/>
      <c r="M103" s="154"/>
      <c r="N103" s="137"/>
      <c r="O103" s="139"/>
      <c r="P103" s="141">
        <f t="shared" si="21"/>
        <v>0</v>
      </c>
      <c r="Q103" s="153"/>
      <c r="R103" s="75"/>
      <c r="S103" s="109">
        <f t="shared" si="18"/>
        <v>0</v>
      </c>
      <c r="T103" s="113">
        <f t="shared" si="25"/>
        <v>0</v>
      </c>
      <c r="U103" s="126" t="str">
        <f t="shared" si="19"/>
        <v xml:space="preserve"> </v>
      </c>
      <c r="V103" s="127" t="str">
        <f t="shared" si="22"/>
        <v/>
      </c>
      <c r="W103" s="128"/>
      <c r="X103" s="128" t="str">
        <f t="shared" si="23"/>
        <v/>
      </c>
      <c r="Y103" s="186">
        <f>IFERROR(IF(
   SUMIFS($X$12:X103,$C$12:C103,C103) &gt; VLOOKUP(C103,$AI$14:$AK$17,3,0),
   MAX(0, VLOOKUP(C103,$AI$14:$AK$17,3,0) - (SUMIFS($X$12:X103,$C$12:C103,C103)-X103)),
   X103
),0)</f>
        <v>0</v>
      </c>
      <c r="Z103" s="186">
        <f t="shared" si="20"/>
        <v>0</v>
      </c>
      <c r="AA103" s="291"/>
      <c r="AB103" s="292"/>
      <c r="AC103" s="190"/>
      <c r="AD103" s="198">
        <f t="shared" si="26"/>
        <v>0</v>
      </c>
      <c r="AE103" s="199">
        <v>0</v>
      </c>
      <c r="AF103" s="198">
        <f t="shared" si="27"/>
        <v>0</v>
      </c>
      <c r="AG103" s="213" t="str">
        <f t="shared" si="24"/>
        <v/>
      </c>
      <c r="AH103" s="208"/>
    </row>
    <row r="104" spans="2:34" ht="15.75" thickBot="1" x14ac:dyDescent="0.3">
      <c r="B104" s="144">
        <v>93</v>
      </c>
      <c r="C104" s="135"/>
      <c r="D104" s="134"/>
      <c r="E104" s="145"/>
      <c r="F104" s="145"/>
      <c r="G104" s="147"/>
      <c r="H104" s="134"/>
      <c r="I104" s="145"/>
      <c r="J104" s="147"/>
      <c r="K104" s="134"/>
      <c r="L104" s="146"/>
      <c r="M104" s="147"/>
      <c r="N104" s="134"/>
      <c r="O104" s="136"/>
      <c r="P104" s="140">
        <f t="shared" si="21"/>
        <v>0</v>
      </c>
      <c r="Q104" s="148"/>
      <c r="R104" s="75"/>
      <c r="S104" s="109">
        <f t="shared" si="18"/>
        <v>0</v>
      </c>
      <c r="T104" s="113">
        <f t="shared" si="25"/>
        <v>0</v>
      </c>
      <c r="U104" s="126" t="str">
        <f t="shared" si="19"/>
        <v xml:space="preserve"> </v>
      </c>
      <c r="V104" s="127" t="str">
        <f t="shared" si="22"/>
        <v/>
      </c>
      <c r="W104" s="128"/>
      <c r="X104" s="128" t="str">
        <f t="shared" si="23"/>
        <v/>
      </c>
      <c r="Y104" s="186">
        <f>IFERROR(IF(
   SUMIFS($X$12:X104,$C$12:C104,C104) &gt; VLOOKUP(C104,$AI$14:$AK$17,3,0),
   MAX(0, VLOOKUP(C104,$AI$14:$AK$17,3,0) - (SUMIFS($X$12:X104,$C$12:C104,C104)-X104)),
   X104
),0)</f>
        <v>0</v>
      </c>
      <c r="Z104" s="186">
        <f t="shared" si="20"/>
        <v>0</v>
      </c>
      <c r="AA104" s="291"/>
      <c r="AB104" s="292"/>
      <c r="AC104" s="190"/>
      <c r="AD104" s="198">
        <f t="shared" si="26"/>
        <v>0</v>
      </c>
      <c r="AE104" s="199">
        <v>0</v>
      </c>
      <c r="AF104" s="198">
        <f t="shared" si="27"/>
        <v>0</v>
      </c>
      <c r="AG104" s="213" t="str">
        <f t="shared" si="24"/>
        <v/>
      </c>
      <c r="AH104" s="208"/>
    </row>
    <row r="105" spans="2:34" ht="15.75" thickBot="1" x14ac:dyDescent="0.3">
      <c r="B105" s="149">
        <v>94</v>
      </c>
      <c r="C105" s="138"/>
      <c r="D105" s="137"/>
      <c r="E105" s="150"/>
      <c r="F105" s="150"/>
      <c r="G105" s="151"/>
      <c r="H105" s="137"/>
      <c r="I105" s="152"/>
      <c r="J105" s="154"/>
      <c r="K105" s="137"/>
      <c r="L105" s="152"/>
      <c r="M105" s="154"/>
      <c r="N105" s="137"/>
      <c r="O105" s="139"/>
      <c r="P105" s="141">
        <f t="shared" si="21"/>
        <v>0</v>
      </c>
      <c r="Q105" s="153"/>
      <c r="R105" s="75"/>
      <c r="S105" s="109">
        <f t="shared" si="18"/>
        <v>0</v>
      </c>
      <c r="T105" s="113">
        <f t="shared" si="25"/>
        <v>0</v>
      </c>
      <c r="U105" s="126" t="str">
        <f t="shared" si="19"/>
        <v xml:space="preserve"> </v>
      </c>
      <c r="V105" s="127" t="str">
        <f t="shared" si="22"/>
        <v/>
      </c>
      <c r="W105" s="128"/>
      <c r="X105" s="128" t="str">
        <f t="shared" si="23"/>
        <v/>
      </c>
      <c r="Y105" s="186">
        <f>IFERROR(IF(
   SUMIFS($X$12:X105,$C$12:C105,C105) &gt; VLOOKUP(C105,$AI$14:$AK$17,3,0),
   MAX(0, VLOOKUP(C105,$AI$14:$AK$17,3,0) - (SUMIFS($X$12:X105,$C$12:C105,C105)-X105)),
   X105
),0)</f>
        <v>0</v>
      </c>
      <c r="Z105" s="186">
        <f t="shared" si="20"/>
        <v>0</v>
      </c>
      <c r="AA105" s="291"/>
      <c r="AB105" s="292"/>
      <c r="AC105" s="190"/>
      <c r="AD105" s="198">
        <f t="shared" si="26"/>
        <v>0</v>
      </c>
      <c r="AE105" s="199">
        <v>0</v>
      </c>
      <c r="AF105" s="198">
        <f t="shared" si="27"/>
        <v>0</v>
      </c>
      <c r="AG105" s="213" t="str">
        <f t="shared" si="24"/>
        <v/>
      </c>
      <c r="AH105" s="208"/>
    </row>
    <row r="106" spans="2:34" ht="15.75" thickBot="1" x14ac:dyDescent="0.3">
      <c r="B106" s="144">
        <v>95</v>
      </c>
      <c r="C106" s="135"/>
      <c r="D106" s="134"/>
      <c r="E106" s="145"/>
      <c r="F106" s="145"/>
      <c r="G106" s="147"/>
      <c r="H106" s="134"/>
      <c r="I106" s="145"/>
      <c r="J106" s="147"/>
      <c r="K106" s="134"/>
      <c r="L106" s="146"/>
      <c r="M106" s="147"/>
      <c r="N106" s="134"/>
      <c r="O106" s="136"/>
      <c r="P106" s="140">
        <f t="shared" si="21"/>
        <v>0</v>
      </c>
      <c r="Q106" s="148"/>
      <c r="R106" s="75"/>
      <c r="S106" s="109">
        <f t="shared" si="18"/>
        <v>0</v>
      </c>
      <c r="T106" s="113">
        <f t="shared" si="25"/>
        <v>0</v>
      </c>
      <c r="U106" s="126" t="str">
        <f t="shared" si="19"/>
        <v xml:space="preserve"> </v>
      </c>
      <c r="V106" s="127" t="str">
        <f t="shared" si="22"/>
        <v/>
      </c>
      <c r="W106" s="128"/>
      <c r="X106" s="128" t="str">
        <f t="shared" si="23"/>
        <v/>
      </c>
      <c r="Y106" s="186">
        <f>IFERROR(IF(
   SUMIFS($X$12:X106,$C$12:C106,C106) &gt; VLOOKUP(C106,$AI$14:$AK$17,3,0),
   MAX(0, VLOOKUP(C106,$AI$14:$AK$17,3,0) - (SUMIFS($X$12:X106,$C$12:C106,C106)-X106)),
   X106
),0)</f>
        <v>0</v>
      </c>
      <c r="Z106" s="186">
        <f t="shared" si="20"/>
        <v>0</v>
      </c>
      <c r="AA106" s="291"/>
      <c r="AB106" s="292"/>
      <c r="AC106" s="190"/>
      <c r="AD106" s="198">
        <f t="shared" si="26"/>
        <v>0</v>
      </c>
      <c r="AE106" s="199">
        <v>0</v>
      </c>
      <c r="AF106" s="198">
        <f t="shared" si="27"/>
        <v>0</v>
      </c>
      <c r="AG106" s="213" t="str">
        <f t="shared" si="24"/>
        <v/>
      </c>
      <c r="AH106" s="208"/>
    </row>
    <row r="107" spans="2:34" ht="15.75" thickBot="1" x14ac:dyDescent="0.3">
      <c r="B107" s="149">
        <v>96</v>
      </c>
      <c r="C107" s="138"/>
      <c r="D107" s="137"/>
      <c r="E107" s="150"/>
      <c r="F107" s="150"/>
      <c r="G107" s="151"/>
      <c r="H107" s="137"/>
      <c r="I107" s="152"/>
      <c r="J107" s="154"/>
      <c r="K107" s="137"/>
      <c r="L107" s="152"/>
      <c r="M107" s="154"/>
      <c r="N107" s="137"/>
      <c r="O107" s="139"/>
      <c r="P107" s="141">
        <f t="shared" si="21"/>
        <v>0</v>
      </c>
      <c r="Q107" s="153"/>
      <c r="R107" s="75"/>
      <c r="S107" s="109">
        <f t="shared" si="18"/>
        <v>0</v>
      </c>
      <c r="T107" s="113">
        <f t="shared" si="25"/>
        <v>0</v>
      </c>
      <c r="U107" s="126" t="str">
        <f t="shared" si="19"/>
        <v xml:space="preserve"> </v>
      </c>
      <c r="V107" s="127" t="str">
        <f t="shared" si="22"/>
        <v/>
      </c>
      <c r="W107" s="128"/>
      <c r="X107" s="128" t="str">
        <f t="shared" si="23"/>
        <v/>
      </c>
      <c r="Y107" s="186">
        <f>IFERROR(IF(
   SUMIFS($X$12:X107,$C$12:C107,C107) &gt; VLOOKUP(C107,$AI$14:$AK$17,3,0),
   MAX(0, VLOOKUP(C107,$AI$14:$AK$17,3,0) - (SUMIFS($X$12:X107,$C$12:C107,C107)-X107)),
   X107
),0)</f>
        <v>0</v>
      </c>
      <c r="Z107" s="186">
        <f t="shared" si="20"/>
        <v>0</v>
      </c>
      <c r="AA107" s="291"/>
      <c r="AB107" s="292"/>
      <c r="AC107" s="190"/>
      <c r="AD107" s="198">
        <f t="shared" si="26"/>
        <v>0</v>
      </c>
      <c r="AE107" s="199">
        <v>0</v>
      </c>
      <c r="AF107" s="198">
        <f t="shared" si="27"/>
        <v>0</v>
      </c>
      <c r="AG107" s="213" t="str">
        <f t="shared" si="24"/>
        <v/>
      </c>
      <c r="AH107" s="208"/>
    </row>
    <row r="108" spans="2:34" ht="15.75" thickBot="1" x14ac:dyDescent="0.3">
      <c r="B108" s="144">
        <v>97</v>
      </c>
      <c r="C108" s="135"/>
      <c r="D108" s="134"/>
      <c r="E108" s="145"/>
      <c r="F108" s="145"/>
      <c r="G108" s="147"/>
      <c r="H108" s="134"/>
      <c r="I108" s="145"/>
      <c r="J108" s="147"/>
      <c r="K108" s="134"/>
      <c r="L108" s="146"/>
      <c r="M108" s="147"/>
      <c r="N108" s="134"/>
      <c r="O108" s="136"/>
      <c r="P108" s="140">
        <f t="shared" si="21"/>
        <v>0</v>
      </c>
      <c r="Q108" s="148"/>
      <c r="R108" s="75"/>
      <c r="S108" s="109">
        <f t="shared" si="18"/>
        <v>0</v>
      </c>
      <c r="T108" s="113">
        <f t="shared" si="25"/>
        <v>0</v>
      </c>
      <c r="U108" s="126" t="str">
        <f t="shared" ref="U108:U139" si="28">IFERROR(INDEX($AJ$14:$AJ$17, MATCH(C108, $AI$14:$AI$17, 0)), " ")</f>
        <v xml:space="preserve"> </v>
      </c>
      <c r="V108" s="127" t="str">
        <f t="shared" si="22"/>
        <v/>
      </c>
      <c r="W108" s="128"/>
      <c r="X108" s="128" t="str">
        <f t="shared" si="23"/>
        <v/>
      </c>
      <c r="Y108" s="186">
        <f>IFERROR(IF(
   SUMIFS($X$12:X108,$C$12:C108,C108) &gt; VLOOKUP(C108,$AI$14:$AK$17,3,0),
   MAX(0, VLOOKUP(C108,$AI$14:$AK$17,3,0) - (SUMIFS($X$12:X108,$C$12:C108,C108)-X108)),
   X108
),0)</f>
        <v>0</v>
      </c>
      <c r="Z108" s="186">
        <f t="shared" ref="Z108:Z139" si="29">IFERROR(X108-Y108, 0)</f>
        <v>0</v>
      </c>
      <c r="AA108" s="291"/>
      <c r="AB108" s="292"/>
      <c r="AC108" s="190"/>
      <c r="AD108" s="198">
        <f t="shared" si="26"/>
        <v>0</v>
      </c>
      <c r="AE108" s="199">
        <v>0</v>
      </c>
      <c r="AF108" s="198">
        <f t="shared" si="27"/>
        <v>0</v>
      </c>
      <c r="AG108" s="213" t="str">
        <f t="shared" si="24"/>
        <v/>
      </c>
      <c r="AH108" s="208"/>
    </row>
    <row r="109" spans="2:34" ht="15.75" thickBot="1" x14ac:dyDescent="0.3">
      <c r="B109" s="149">
        <v>98</v>
      </c>
      <c r="C109" s="138"/>
      <c r="D109" s="137"/>
      <c r="E109" s="150"/>
      <c r="F109" s="150"/>
      <c r="G109" s="151"/>
      <c r="H109" s="137"/>
      <c r="I109" s="152"/>
      <c r="J109" s="154"/>
      <c r="K109" s="137"/>
      <c r="L109" s="152"/>
      <c r="M109" s="154"/>
      <c r="N109" s="137"/>
      <c r="O109" s="139"/>
      <c r="P109" s="141">
        <f t="shared" si="21"/>
        <v>0</v>
      </c>
      <c r="Q109" s="153"/>
      <c r="R109" s="75"/>
      <c r="S109" s="109">
        <f t="shared" si="18"/>
        <v>0</v>
      </c>
      <c r="T109" s="113">
        <f t="shared" si="25"/>
        <v>0</v>
      </c>
      <c r="U109" s="126" t="str">
        <f t="shared" si="28"/>
        <v xml:space="preserve"> </v>
      </c>
      <c r="V109" s="127" t="str">
        <f t="shared" si="22"/>
        <v/>
      </c>
      <c r="W109" s="128"/>
      <c r="X109" s="128" t="str">
        <f t="shared" si="23"/>
        <v/>
      </c>
      <c r="Y109" s="186">
        <f>IFERROR(IF(
   SUMIFS($X$12:X109,$C$12:C109,C109) &gt; VLOOKUP(C109,$AI$14:$AK$17,3,0),
   MAX(0, VLOOKUP(C109,$AI$14:$AK$17,3,0) - (SUMIFS($X$12:X109,$C$12:C109,C109)-X109)),
   X109
),0)</f>
        <v>0</v>
      </c>
      <c r="Z109" s="186">
        <f t="shared" si="29"/>
        <v>0</v>
      </c>
      <c r="AA109" s="291"/>
      <c r="AB109" s="292"/>
      <c r="AC109" s="190"/>
      <c r="AD109" s="198">
        <f t="shared" si="26"/>
        <v>0</v>
      </c>
      <c r="AE109" s="199">
        <v>0</v>
      </c>
      <c r="AF109" s="198">
        <f t="shared" si="27"/>
        <v>0</v>
      </c>
      <c r="AG109" s="213" t="str">
        <f t="shared" si="24"/>
        <v/>
      </c>
      <c r="AH109" s="208"/>
    </row>
    <row r="110" spans="2:34" ht="15.75" thickBot="1" x14ac:dyDescent="0.3">
      <c r="B110" s="144">
        <v>99</v>
      </c>
      <c r="C110" s="135"/>
      <c r="D110" s="134"/>
      <c r="E110" s="145"/>
      <c r="F110" s="145"/>
      <c r="G110" s="147"/>
      <c r="H110" s="134"/>
      <c r="I110" s="145"/>
      <c r="J110" s="147"/>
      <c r="K110" s="134"/>
      <c r="L110" s="146"/>
      <c r="M110" s="147"/>
      <c r="N110" s="134"/>
      <c r="O110" s="136"/>
      <c r="P110" s="140">
        <f t="shared" si="21"/>
        <v>0</v>
      </c>
      <c r="Q110" s="148"/>
      <c r="R110" s="75"/>
      <c r="S110" s="109">
        <f t="shared" si="18"/>
        <v>0</v>
      </c>
      <c r="T110" s="113">
        <f t="shared" si="25"/>
        <v>0</v>
      </c>
      <c r="U110" s="126" t="str">
        <f t="shared" si="28"/>
        <v xml:space="preserve"> </v>
      </c>
      <c r="V110" s="127" t="str">
        <f t="shared" si="22"/>
        <v/>
      </c>
      <c r="W110" s="128"/>
      <c r="X110" s="128" t="str">
        <f t="shared" si="23"/>
        <v/>
      </c>
      <c r="Y110" s="186">
        <f>IFERROR(IF(
   SUMIFS($X$12:X110,$C$12:C110,C110) &gt; VLOOKUP(C110,$AI$14:$AK$17,3,0),
   MAX(0, VLOOKUP(C110,$AI$14:$AK$17,3,0) - (SUMIFS($X$12:X110,$C$12:C110,C110)-X110)),
   X110
),0)</f>
        <v>0</v>
      </c>
      <c r="Z110" s="186">
        <f t="shared" si="29"/>
        <v>0</v>
      </c>
      <c r="AA110" s="291"/>
      <c r="AB110" s="292"/>
      <c r="AC110" s="190"/>
      <c r="AD110" s="198">
        <f t="shared" si="26"/>
        <v>0</v>
      </c>
      <c r="AE110" s="199">
        <v>0</v>
      </c>
      <c r="AF110" s="198">
        <f t="shared" si="27"/>
        <v>0</v>
      </c>
      <c r="AG110" s="213" t="str">
        <f t="shared" si="24"/>
        <v/>
      </c>
      <c r="AH110" s="208"/>
    </row>
    <row r="111" spans="2:34" ht="15.75" thickBot="1" x14ac:dyDescent="0.3">
      <c r="B111" s="149">
        <v>100</v>
      </c>
      <c r="C111" s="138"/>
      <c r="D111" s="137"/>
      <c r="E111" s="150"/>
      <c r="F111" s="150"/>
      <c r="G111" s="151"/>
      <c r="H111" s="137"/>
      <c r="I111" s="152"/>
      <c r="J111" s="154"/>
      <c r="K111" s="137"/>
      <c r="L111" s="152"/>
      <c r="M111" s="154"/>
      <c r="N111" s="137"/>
      <c r="O111" s="139"/>
      <c r="P111" s="141">
        <f t="shared" si="21"/>
        <v>0</v>
      </c>
      <c r="Q111" s="153"/>
      <c r="R111" s="75"/>
      <c r="S111" s="109">
        <f t="shared" si="18"/>
        <v>0</v>
      </c>
      <c r="T111" s="113">
        <f t="shared" si="25"/>
        <v>0</v>
      </c>
      <c r="U111" s="126" t="str">
        <f t="shared" si="28"/>
        <v xml:space="preserve"> </v>
      </c>
      <c r="V111" s="127" t="str">
        <f t="shared" si="22"/>
        <v/>
      </c>
      <c r="W111" s="128"/>
      <c r="X111" s="128" t="str">
        <f t="shared" si="23"/>
        <v/>
      </c>
      <c r="Y111" s="186">
        <f>IFERROR(IF(
   SUMIFS($X$12:X111,$C$12:C111,C111) &gt; VLOOKUP(C111,$AI$14:$AK$17,3,0),
   MAX(0, VLOOKUP(C111,$AI$14:$AK$17,3,0) - (SUMIFS($X$12:X111,$C$12:C111,C111)-X111)),
   X111
),0)</f>
        <v>0</v>
      </c>
      <c r="Z111" s="186">
        <f t="shared" si="29"/>
        <v>0</v>
      </c>
      <c r="AA111" s="291"/>
      <c r="AB111" s="292"/>
      <c r="AC111" s="190"/>
      <c r="AD111" s="198">
        <f t="shared" si="26"/>
        <v>0</v>
      </c>
      <c r="AE111" s="199">
        <v>0</v>
      </c>
      <c r="AF111" s="198">
        <f t="shared" si="27"/>
        <v>0</v>
      </c>
      <c r="AG111" s="213" t="str">
        <f t="shared" si="24"/>
        <v/>
      </c>
      <c r="AH111" s="208"/>
    </row>
    <row r="112" spans="2:34" ht="15.75" thickBot="1" x14ac:dyDescent="0.3">
      <c r="B112" s="144">
        <v>101</v>
      </c>
      <c r="C112" s="135"/>
      <c r="D112" s="134"/>
      <c r="E112" s="145"/>
      <c r="F112" s="145"/>
      <c r="G112" s="147"/>
      <c r="H112" s="134"/>
      <c r="I112" s="145"/>
      <c r="J112" s="147"/>
      <c r="K112" s="134"/>
      <c r="L112" s="146"/>
      <c r="M112" s="147"/>
      <c r="N112" s="134"/>
      <c r="O112" s="136"/>
      <c r="P112" s="140">
        <f t="shared" si="21"/>
        <v>0</v>
      </c>
      <c r="Q112" s="148"/>
      <c r="R112" s="75"/>
      <c r="S112" s="109">
        <f t="shared" si="18"/>
        <v>0</v>
      </c>
      <c r="T112" s="113">
        <f t="shared" si="25"/>
        <v>0</v>
      </c>
      <c r="U112" s="126" t="str">
        <f t="shared" si="28"/>
        <v xml:space="preserve"> </v>
      </c>
      <c r="V112" s="127" t="str">
        <f t="shared" si="22"/>
        <v/>
      </c>
      <c r="W112" s="128"/>
      <c r="X112" s="128" t="str">
        <f t="shared" si="23"/>
        <v/>
      </c>
      <c r="Y112" s="186">
        <f>IFERROR(IF(
   SUMIFS($X$12:X112,$C$12:C112,C112) &gt; VLOOKUP(C112,$AI$14:$AK$17,3,0),
   MAX(0, VLOOKUP(C112,$AI$14:$AK$17,3,0) - (SUMIFS($X$12:X112,$C$12:C112,C112)-X112)),
   X112
),0)</f>
        <v>0</v>
      </c>
      <c r="Z112" s="186">
        <f t="shared" si="29"/>
        <v>0</v>
      </c>
      <c r="AA112" s="291"/>
      <c r="AB112" s="292"/>
      <c r="AC112" s="190"/>
      <c r="AD112" s="198">
        <f t="shared" si="26"/>
        <v>0</v>
      </c>
      <c r="AE112" s="199">
        <v>0</v>
      </c>
      <c r="AF112" s="198">
        <f t="shared" si="27"/>
        <v>0</v>
      </c>
      <c r="AG112" s="213" t="str">
        <f t="shared" si="24"/>
        <v/>
      </c>
      <c r="AH112" s="208"/>
    </row>
    <row r="113" spans="2:34" ht="15.75" thickBot="1" x14ac:dyDescent="0.3">
      <c r="B113" s="149">
        <v>102</v>
      </c>
      <c r="C113" s="138"/>
      <c r="D113" s="137"/>
      <c r="E113" s="150"/>
      <c r="F113" s="150"/>
      <c r="G113" s="151"/>
      <c r="H113" s="137"/>
      <c r="I113" s="152"/>
      <c r="J113" s="154"/>
      <c r="K113" s="137"/>
      <c r="L113" s="152"/>
      <c r="M113" s="154"/>
      <c r="N113" s="137"/>
      <c r="O113" s="139"/>
      <c r="P113" s="141">
        <f t="shared" si="21"/>
        <v>0</v>
      </c>
      <c r="Q113" s="153"/>
      <c r="R113" s="75"/>
      <c r="S113" s="109">
        <f t="shared" si="18"/>
        <v>0</v>
      </c>
      <c r="T113" s="113">
        <f t="shared" si="25"/>
        <v>0</v>
      </c>
      <c r="U113" s="126" t="str">
        <f t="shared" si="28"/>
        <v xml:space="preserve"> </v>
      </c>
      <c r="V113" s="127" t="str">
        <f t="shared" si="22"/>
        <v/>
      </c>
      <c r="W113" s="128"/>
      <c r="X113" s="128" t="str">
        <f t="shared" si="23"/>
        <v/>
      </c>
      <c r="Y113" s="186">
        <f>IFERROR(IF(
   SUMIFS($X$12:X113,$C$12:C113,C113) &gt; VLOOKUP(C113,$AI$14:$AK$17,3,0),
   MAX(0, VLOOKUP(C113,$AI$14:$AK$17,3,0) - (SUMIFS($X$12:X113,$C$12:C113,C113)-X113)),
   X113
),0)</f>
        <v>0</v>
      </c>
      <c r="Z113" s="186">
        <f t="shared" si="29"/>
        <v>0</v>
      </c>
      <c r="AA113" s="291"/>
      <c r="AB113" s="292"/>
      <c r="AC113" s="190"/>
      <c r="AD113" s="198">
        <f t="shared" si="26"/>
        <v>0</v>
      </c>
      <c r="AE113" s="199">
        <v>0</v>
      </c>
      <c r="AF113" s="198">
        <f t="shared" si="27"/>
        <v>0</v>
      </c>
      <c r="AG113" s="213" t="str">
        <f t="shared" si="24"/>
        <v/>
      </c>
      <c r="AH113" s="208"/>
    </row>
    <row r="114" spans="2:34" ht="15.75" thickBot="1" x14ac:dyDescent="0.3">
      <c r="B114" s="144">
        <v>103</v>
      </c>
      <c r="C114" s="135"/>
      <c r="D114" s="134"/>
      <c r="E114" s="145"/>
      <c r="F114" s="145"/>
      <c r="G114" s="147"/>
      <c r="H114" s="134"/>
      <c r="I114" s="145"/>
      <c r="J114" s="147"/>
      <c r="K114" s="134"/>
      <c r="L114" s="146"/>
      <c r="M114" s="147"/>
      <c r="N114" s="134"/>
      <c r="O114" s="136"/>
      <c r="P114" s="140">
        <f t="shared" si="21"/>
        <v>0</v>
      </c>
      <c r="Q114" s="148"/>
      <c r="R114" s="75"/>
      <c r="S114" s="109">
        <f t="shared" si="18"/>
        <v>0</v>
      </c>
      <c r="T114" s="113">
        <f t="shared" si="25"/>
        <v>0</v>
      </c>
      <c r="U114" s="126" t="str">
        <f t="shared" si="28"/>
        <v xml:space="preserve"> </v>
      </c>
      <c r="V114" s="127" t="str">
        <f t="shared" si="22"/>
        <v/>
      </c>
      <c r="W114" s="128"/>
      <c r="X114" s="128" t="str">
        <f t="shared" si="23"/>
        <v/>
      </c>
      <c r="Y114" s="186">
        <f>IFERROR(IF(
   SUMIFS($X$12:X114,$C$12:C114,C114) &gt; VLOOKUP(C114,$AI$14:$AK$17,3,0),
   MAX(0, VLOOKUP(C114,$AI$14:$AK$17,3,0) - (SUMIFS($X$12:X114,$C$12:C114,C114)-X114)),
   X114
),0)</f>
        <v>0</v>
      </c>
      <c r="Z114" s="186">
        <f t="shared" si="29"/>
        <v>0</v>
      </c>
      <c r="AA114" s="291"/>
      <c r="AB114" s="292"/>
      <c r="AC114" s="190"/>
      <c r="AD114" s="198">
        <f t="shared" si="26"/>
        <v>0</v>
      </c>
      <c r="AE114" s="199">
        <v>0</v>
      </c>
      <c r="AF114" s="198">
        <f t="shared" si="27"/>
        <v>0</v>
      </c>
      <c r="AG114" s="213" t="str">
        <f t="shared" si="24"/>
        <v/>
      </c>
      <c r="AH114" s="208"/>
    </row>
    <row r="115" spans="2:34" ht="15.75" thickBot="1" x14ac:dyDescent="0.3">
      <c r="B115" s="149">
        <v>104</v>
      </c>
      <c r="C115" s="138"/>
      <c r="D115" s="137"/>
      <c r="E115" s="150"/>
      <c r="F115" s="150"/>
      <c r="G115" s="151"/>
      <c r="H115" s="137"/>
      <c r="I115" s="152"/>
      <c r="J115" s="154"/>
      <c r="K115" s="137"/>
      <c r="L115" s="152"/>
      <c r="M115" s="154"/>
      <c r="N115" s="137"/>
      <c r="O115" s="139"/>
      <c r="P115" s="141">
        <f t="shared" si="21"/>
        <v>0</v>
      </c>
      <c r="Q115" s="153"/>
      <c r="R115" s="75"/>
      <c r="S115" s="109">
        <f t="shared" si="18"/>
        <v>0</v>
      </c>
      <c r="T115" s="113">
        <f t="shared" si="25"/>
        <v>0</v>
      </c>
      <c r="U115" s="126" t="str">
        <f t="shared" si="28"/>
        <v xml:space="preserve"> </v>
      </c>
      <c r="V115" s="127" t="str">
        <f t="shared" si="22"/>
        <v/>
      </c>
      <c r="W115" s="128"/>
      <c r="X115" s="128" t="str">
        <f t="shared" si="23"/>
        <v/>
      </c>
      <c r="Y115" s="186">
        <f>IFERROR(IF(
   SUMIFS($X$12:X115,$C$12:C115,C115) &gt; VLOOKUP(C115,$AI$14:$AK$17,3,0),
   MAX(0, VLOOKUP(C115,$AI$14:$AK$17,3,0) - (SUMIFS($X$12:X115,$C$12:C115,C115)-X115)),
   X115
),0)</f>
        <v>0</v>
      </c>
      <c r="Z115" s="186">
        <f t="shared" si="29"/>
        <v>0</v>
      </c>
      <c r="AA115" s="291"/>
      <c r="AB115" s="292"/>
      <c r="AC115" s="190"/>
      <c r="AD115" s="198">
        <f t="shared" si="26"/>
        <v>0</v>
      </c>
      <c r="AE115" s="199">
        <v>0</v>
      </c>
      <c r="AF115" s="198">
        <f t="shared" si="27"/>
        <v>0</v>
      </c>
      <c r="AG115" s="213" t="str">
        <f t="shared" si="24"/>
        <v/>
      </c>
      <c r="AH115" s="208"/>
    </row>
    <row r="116" spans="2:34" ht="15.75" thickBot="1" x14ac:dyDescent="0.3">
      <c r="B116" s="144">
        <v>105</v>
      </c>
      <c r="C116" s="135"/>
      <c r="D116" s="134"/>
      <c r="E116" s="145"/>
      <c r="F116" s="145"/>
      <c r="G116" s="147"/>
      <c r="H116" s="134"/>
      <c r="I116" s="145"/>
      <c r="J116" s="147"/>
      <c r="K116" s="134"/>
      <c r="L116" s="146"/>
      <c r="M116" s="147"/>
      <c r="N116" s="134"/>
      <c r="O116" s="136"/>
      <c r="P116" s="140">
        <f t="shared" si="21"/>
        <v>0</v>
      </c>
      <c r="Q116" s="148"/>
      <c r="R116" s="75"/>
      <c r="S116" s="109">
        <f t="shared" si="18"/>
        <v>0</v>
      </c>
      <c r="T116" s="113">
        <f t="shared" si="25"/>
        <v>0</v>
      </c>
      <c r="U116" s="126" t="str">
        <f t="shared" si="28"/>
        <v xml:space="preserve"> </v>
      </c>
      <c r="V116" s="127" t="str">
        <f t="shared" si="22"/>
        <v/>
      </c>
      <c r="W116" s="128"/>
      <c r="X116" s="128" t="str">
        <f t="shared" si="23"/>
        <v/>
      </c>
      <c r="Y116" s="186">
        <f>IFERROR(IF(
   SUMIFS($X$12:X116,$C$12:C116,C116) &gt; VLOOKUP(C116,$AI$14:$AK$17,3,0),
   MAX(0, VLOOKUP(C116,$AI$14:$AK$17,3,0) - (SUMIFS($X$12:X116,$C$12:C116,C116)-X116)),
   X116
),0)</f>
        <v>0</v>
      </c>
      <c r="Z116" s="186">
        <f t="shared" si="29"/>
        <v>0</v>
      </c>
      <c r="AA116" s="291"/>
      <c r="AB116" s="292"/>
      <c r="AC116" s="190"/>
      <c r="AD116" s="198">
        <f t="shared" si="26"/>
        <v>0</v>
      </c>
      <c r="AE116" s="199">
        <v>0</v>
      </c>
      <c r="AF116" s="198">
        <f t="shared" si="27"/>
        <v>0</v>
      </c>
      <c r="AG116" s="213" t="str">
        <f t="shared" si="24"/>
        <v/>
      </c>
      <c r="AH116" s="208"/>
    </row>
    <row r="117" spans="2:34" ht="15.75" thickBot="1" x14ac:dyDescent="0.3">
      <c r="B117" s="149">
        <v>106</v>
      </c>
      <c r="C117" s="138"/>
      <c r="D117" s="137"/>
      <c r="E117" s="150"/>
      <c r="F117" s="150"/>
      <c r="G117" s="151"/>
      <c r="H117" s="137"/>
      <c r="I117" s="152"/>
      <c r="J117" s="154"/>
      <c r="K117" s="137"/>
      <c r="L117" s="152"/>
      <c r="M117" s="154"/>
      <c r="N117" s="137"/>
      <c r="O117" s="139"/>
      <c r="P117" s="141">
        <f t="shared" si="21"/>
        <v>0</v>
      </c>
      <c r="Q117" s="153"/>
      <c r="R117" s="75"/>
      <c r="S117" s="109">
        <f t="shared" si="18"/>
        <v>0</v>
      </c>
      <c r="T117" s="113">
        <f t="shared" si="25"/>
        <v>0</v>
      </c>
      <c r="U117" s="126" t="str">
        <f t="shared" si="28"/>
        <v xml:space="preserve"> </v>
      </c>
      <c r="V117" s="127" t="str">
        <f t="shared" si="22"/>
        <v/>
      </c>
      <c r="W117" s="128"/>
      <c r="X117" s="128" t="str">
        <f t="shared" si="23"/>
        <v/>
      </c>
      <c r="Y117" s="186">
        <f>IFERROR(IF(
   SUMIFS($X$12:X117,$C$12:C117,C117) &gt; VLOOKUP(C117,$AI$14:$AK$17,3,0),
   MAX(0, VLOOKUP(C117,$AI$14:$AK$17,3,0) - (SUMIFS($X$12:X117,$C$12:C117,C117)-X117)),
   X117
),0)</f>
        <v>0</v>
      </c>
      <c r="Z117" s="186">
        <f t="shared" si="29"/>
        <v>0</v>
      </c>
      <c r="AA117" s="291"/>
      <c r="AB117" s="292"/>
      <c r="AC117" s="190"/>
      <c r="AD117" s="198">
        <f t="shared" si="26"/>
        <v>0</v>
      </c>
      <c r="AE117" s="199">
        <v>0</v>
      </c>
      <c r="AF117" s="198">
        <f t="shared" si="27"/>
        <v>0</v>
      </c>
      <c r="AG117" s="213" t="str">
        <f t="shared" si="24"/>
        <v/>
      </c>
      <c r="AH117" s="208"/>
    </row>
    <row r="118" spans="2:34" ht="15.75" thickBot="1" x14ac:dyDescent="0.3">
      <c r="B118" s="144">
        <v>107</v>
      </c>
      <c r="C118" s="135"/>
      <c r="D118" s="134"/>
      <c r="E118" s="145"/>
      <c r="F118" s="145"/>
      <c r="G118" s="147"/>
      <c r="H118" s="134"/>
      <c r="I118" s="145"/>
      <c r="J118" s="147"/>
      <c r="K118" s="134"/>
      <c r="L118" s="146"/>
      <c r="M118" s="147"/>
      <c r="N118" s="134"/>
      <c r="O118" s="136"/>
      <c r="P118" s="140">
        <f t="shared" si="21"/>
        <v>0</v>
      </c>
      <c r="Q118" s="148"/>
      <c r="R118" s="75"/>
      <c r="S118" s="109">
        <f t="shared" si="18"/>
        <v>0</v>
      </c>
      <c r="T118" s="113">
        <f t="shared" si="25"/>
        <v>0</v>
      </c>
      <c r="U118" s="126" t="str">
        <f t="shared" si="28"/>
        <v xml:space="preserve"> </v>
      </c>
      <c r="V118" s="127" t="str">
        <f t="shared" si="22"/>
        <v/>
      </c>
      <c r="W118" s="128"/>
      <c r="X118" s="128" t="str">
        <f t="shared" si="23"/>
        <v/>
      </c>
      <c r="Y118" s="186">
        <f>IFERROR(IF(
   SUMIFS($X$12:X118,$C$12:C118,C118) &gt; VLOOKUP(C118,$AI$14:$AK$17,3,0),
   MAX(0, VLOOKUP(C118,$AI$14:$AK$17,3,0) - (SUMIFS($X$12:X118,$C$12:C118,C118)-X118)),
   X118
),0)</f>
        <v>0</v>
      </c>
      <c r="Z118" s="186">
        <f t="shared" si="29"/>
        <v>0</v>
      </c>
      <c r="AA118" s="291"/>
      <c r="AB118" s="292"/>
      <c r="AC118" s="190"/>
      <c r="AD118" s="198">
        <f t="shared" si="26"/>
        <v>0</v>
      </c>
      <c r="AE118" s="199">
        <v>0</v>
      </c>
      <c r="AF118" s="198">
        <f t="shared" si="27"/>
        <v>0</v>
      </c>
      <c r="AG118" s="213" t="str">
        <f t="shared" si="24"/>
        <v/>
      </c>
      <c r="AH118" s="208"/>
    </row>
    <row r="119" spans="2:34" ht="15.75" thickBot="1" x14ac:dyDescent="0.3">
      <c r="B119" s="149">
        <v>108</v>
      </c>
      <c r="C119" s="138"/>
      <c r="D119" s="137"/>
      <c r="E119" s="150"/>
      <c r="F119" s="150"/>
      <c r="G119" s="151"/>
      <c r="H119" s="137"/>
      <c r="I119" s="152"/>
      <c r="J119" s="154"/>
      <c r="K119" s="137"/>
      <c r="L119" s="152"/>
      <c r="M119" s="154"/>
      <c r="N119" s="137"/>
      <c r="O119" s="139"/>
      <c r="P119" s="141">
        <f t="shared" si="21"/>
        <v>0</v>
      </c>
      <c r="Q119" s="153"/>
      <c r="R119" s="75"/>
      <c r="S119" s="109">
        <f t="shared" si="18"/>
        <v>0</v>
      </c>
      <c r="T119" s="113">
        <f t="shared" si="25"/>
        <v>0</v>
      </c>
      <c r="U119" s="126" t="str">
        <f t="shared" si="28"/>
        <v xml:space="preserve"> </v>
      </c>
      <c r="V119" s="127" t="str">
        <f t="shared" si="22"/>
        <v/>
      </c>
      <c r="W119" s="128"/>
      <c r="X119" s="128" t="str">
        <f t="shared" si="23"/>
        <v/>
      </c>
      <c r="Y119" s="186">
        <f>IFERROR(IF(
   SUMIFS($X$12:X119,$C$12:C119,C119) &gt; VLOOKUP(C119,$AI$14:$AK$17,3,0),
   MAX(0, VLOOKUP(C119,$AI$14:$AK$17,3,0) - (SUMIFS($X$12:X119,$C$12:C119,C119)-X119)),
   X119
),0)</f>
        <v>0</v>
      </c>
      <c r="Z119" s="186">
        <f t="shared" si="29"/>
        <v>0</v>
      </c>
      <c r="AA119" s="291"/>
      <c r="AB119" s="292"/>
      <c r="AC119" s="190"/>
      <c r="AD119" s="198">
        <f t="shared" si="26"/>
        <v>0</v>
      </c>
      <c r="AE119" s="199">
        <v>0</v>
      </c>
      <c r="AF119" s="198">
        <f t="shared" si="27"/>
        <v>0</v>
      </c>
      <c r="AG119" s="213" t="str">
        <f t="shared" si="24"/>
        <v/>
      </c>
      <c r="AH119" s="208"/>
    </row>
    <row r="120" spans="2:34" ht="15.75" thickBot="1" x14ac:dyDescent="0.3">
      <c r="B120" s="144">
        <v>109</v>
      </c>
      <c r="C120" s="135"/>
      <c r="D120" s="134"/>
      <c r="E120" s="145"/>
      <c r="F120" s="145"/>
      <c r="G120" s="147"/>
      <c r="H120" s="134"/>
      <c r="I120" s="145"/>
      <c r="J120" s="147"/>
      <c r="K120" s="134"/>
      <c r="L120" s="146"/>
      <c r="M120" s="147"/>
      <c r="N120" s="134"/>
      <c r="O120" s="136"/>
      <c r="P120" s="140">
        <f t="shared" si="21"/>
        <v>0</v>
      </c>
      <c r="Q120" s="148"/>
      <c r="R120" s="75"/>
      <c r="S120" s="109">
        <f t="shared" si="18"/>
        <v>0</v>
      </c>
      <c r="T120" s="113">
        <f t="shared" si="25"/>
        <v>0</v>
      </c>
      <c r="U120" s="126" t="str">
        <f t="shared" si="28"/>
        <v xml:space="preserve"> </v>
      </c>
      <c r="V120" s="127" t="str">
        <f t="shared" si="22"/>
        <v/>
      </c>
      <c r="W120" s="128"/>
      <c r="X120" s="128" t="str">
        <f t="shared" si="23"/>
        <v/>
      </c>
      <c r="Y120" s="186">
        <f>IFERROR(IF(
   SUMIFS($X$12:X120,$C$12:C120,C120) &gt; VLOOKUP(C120,$AI$14:$AK$17,3,0),
   MAX(0, VLOOKUP(C120,$AI$14:$AK$17,3,0) - (SUMIFS($X$12:X120,$C$12:C120,C120)-X120)),
   X120
),0)</f>
        <v>0</v>
      </c>
      <c r="Z120" s="186">
        <f t="shared" si="29"/>
        <v>0</v>
      </c>
      <c r="AA120" s="291"/>
      <c r="AB120" s="292"/>
      <c r="AC120" s="190"/>
      <c r="AD120" s="198">
        <f t="shared" si="26"/>
        <v>0</v>
      </c>
      <c r="AE120" s="199">
        <v>0</v>
      </c>
      <c r="AF120" s="198">
        <f t="shared" si="27"/>
        <v>0</v>
      </c>
      <c r="AG120" s="213" t="str">
        <f t="shared" si="24"/>
        <v/>
      </c>
      <c r="AH120" s="208"/>
    </row>
    <row r="121" spans="2:34" ht="15.75" thickBot="1" x14ac:dyDescent="0.3">
      <c r="B121" s="149">
        <v>110</v>
      </c>
      <c r="C121" s="138"/>
      <c r="D121" s="137"/>
      <c r="E121" s="150"/>
      <c r="F121" s="150"/>
      <c r="G121" s="151"/>
      <c r="H121" s="137"/>
      <c r="I121" s="152"/>
      <c r="J121" s="154"/>
      <c r="K121" s="137"/>
      <c r="L121" s="152"/>
      <c r="M121" s="154"/>
      <c r="N121" s="137"/>
      <c r="O121" s="139"/>
      <c r="P121" s="141">
        <f t="shared" si="21"/>
        <v>0</v>
      </c>
      <c r="Q121" s="153"/>
      <c r="R121" s="75"/>
      <c r="S121" s="109">
        <f t="shared" si="18"/>
        <v>0</v>
      </c>
      <c r="T121" s="113">
        <f t="shared" si="25"/>
        <v>0</v>
      </c>
      <c r="U121" s="126" t="str">
        <f t="shared" si="28"/>
        <v xml:space="preserve"> </v>
      </c>
      <c r="V121" s="127" t="str">
        <f t="shared" si="22"/>
        <v/>
      </c>
      <c r="W121" s="128"/>
      <c r="X121" s="128" t="str">
        <f t="shared" si="23"/>
        <v/>
      </c>
      <c r="Y121" s="186">
        <f>IFERROR(IF(
   SUMIFS($X$12:X121,$C$12:C121,C121) &gt; VLOOKUP(C121,$AI$14:$AK$17,3,0),
   MAX(0, VLOOKUP(C121,$AI$14:$AK$17,3,0) - (SUMIFS($X$12:X121,$C$12:C121,C121)-X121)),
   X121
),0)</f>
        <v>0</v>
      </c>
      <c r="Z121" s="186">
        <f t="shared" si="29"/>
        <v>0</v>
      </c>
      <c r="AA121" s="291"/>
      <c r="AB121" s="292"/>
      <c r="AC121" s="190"/>
      <c r="AD121" s="198">
        <f t="shared" si="26"/>
        <v>0</v>
      </c>
      <c r="AE121" s="199">
        <v>0</v>
      </c>
      <c r="AF121" s="198">
        <f t="shared" si="27"/>
        <v>0</v>
      </c>
      <c r="AG121" s="213" t="str">
        <f t="shared" si="24"/>
        <v/>
      </c>
      <c r="AH121" s="208"/>
    </row>
    <row r="122" spans="2:34" ht="15.75" thickBot="1" x14ac:dyDescent="0.3">
      <c r="B122" s="144">
        <v>111</v>
      </c>
      <c r="C122" s="135"/>
      <c r="D122" s="134"/>
      <c r="E122" s="145"/>
      <c r="F122" s="145"/>
      <c r="G122" s="147"/>
      <c r="H122" s="134"/>
      <c r="I122" s="145"/>
      <c r="J122" s="147"/>
      <c r="K122" s="134"/>
      <c r="L122" s="146"/>
      <c r="M122" s="147"/>
      <c r="N122" s="134"/>
      <c r="O122" s="136"/>
      <c r="P122" s="140">
        <f t="shared" si="21"/>
        <v>0</v>
      </c>
      <c r="Q122" s="148"/>
      <c r="R122" s="75"/>
      <c r="S122" s="109">
        <f t="shared" si="18"/>
        <v>0</v>
      </c>
      <c r="T122" s="113">
        <f t="shared" si="25"/>
        <v>0</v>
      </c>
      <c r="U122" s="126" t="str">
        <f t="shared" si="28"/>
        <v xml:space="preserve"> </v>
      </c>
      <c r="V122" s="127" t="str">
        <f t="shared" si="22"/>
        <v/>
      </c>
      <c r="W122" s="128"/>
      <c r="X122" s="128" t="str">
        <f t="shared" si="23"/>
        <v/>
      </c>
      <c r="Y122" s="186">
        <f>IFERROR(IF(
   SUMIFS($X$12:X122,$C$12:C122,C122) &gt; VLOOKUP(C122,$AI$14:$AK$17,3,0),
   MAX(0, VLOOKUP(C122,$AI$14:$AK$17,3,0) - (SUMIFS($X$12:X122,$C$12:C122,C122)-X122)),
   X122
),0)</f>
        <v>0</v>
      </c>
      <c r="Z122" s="186">
        <f t="shared" si="29"/>
        <v>0</v>
      </c>
      <c r="AA122" s="291"/>
      <c r="AB122" s="292"/>
      <c r="AC122" s="190"/>
      <c r="AD122" s="198">
        <f t="shared" si="26"/>
        <v>0</v>
      </c>
      <c r="AE122" s="199">
        <v>0</v>
      </c>
      <c r="AF122" s="198">
        <f t="shared" si="27"/>
        <v>0</v>
      </c>
      <c r="AG122" s="213" t="str">
        <f t="shared" si="24"/>
        <v/>
      </c>
      <c r="AH122" s="208"/>
    </row>
    <row r="123" spans="2:34" ht="15.75" thickBot="1" x14ac:dyDescent="0.3">
      <c r="B123" s="149">
        <v>112</v>
      </c>
      <c r="C123" s="138"/>
      <c r="D123" s="137"/>
      <c r="E123" s="150"/>
      <c r="F123" s="150"/>
      <c r="G123" s="151"/>
      <c r="H123" s="137"/>
      <c r="I123" s="152"/>
      <c r="J123" s="154"/>
      <c r="K123" s="137"/>
      <c r="L123" s="152"/>
      <c r="M123" s="154"/>
      <c r="N123" s="137"/>
      <c r="O123" s="139"/>
      <c r="P123" s="141">
        <f t="shared" si="21"/>
        <v>0</v>
      </c>
      <c r="Q123" s="153"/>
      <c r="R123" s="75"/>
      <c r="S123" s="109">
        <f t="shared" si="18"/>
        <v>0</v>
      </c>
      <c r="T123" s="113">
        <f t="shared" si="25"/>
        <v>0</v>
      </c>
      <c r="U123" s="126" t="str">
        <f t="shared" si="28"/>
        <v xml:space="preserve"> </v>
      </c>
      <c r="V123" s="127" t="str">
        <f t="shared" si="22"/>
        <v/>
      </c>
      <c r="W123" s="128"/>
      <c r="X123" s="128" t="str">
        <f t="shared" si="23"/>
        <v/>
      </c>
      <c r="Y123" s="186">
        <f>IFERROR(IF(
   SUMIFS($X$12:X123,$C$12:C123,C123) &gt; VLOOKUP(C123,$AI$14:$AK$17,3,0),
   MAX(0, VLOOKUP(C123,$AI$14:$AK$17,3,0) - (SUMIFS($X$12:X123,$C$12:C123,C123)-X123)),
   X123
),0)</f>
        <v>0</v>
      </c>
      <c r="Z123" s="186">
        <f t="shared" si="29"/>
        <v>0</v>
      </c>
      <c r="AA123" s="291"/>
      <c r="AB123" s="292"/>
      <c r="AC123" s="190"/>
      <c r="AD123" s="198">
        <f t="shared" si="26"/>
        <v>0</v>
      </c>
      <c r="AE123" s="199">
        <v>0</v>
      </c>
      <c r="AF123" s="198">
        <f t="shared" si="27"/>
        <v>0</v>
      </c>
      <c r="AG123" s="213" t="str">
        <f t="shared" si="24"/>
        <v/>
      </c>
      <c r="AH123" s="208"/>
    </row>
    <row r="124" spans="2:34" ht="15.75" thickBot="1" x14ac:dyDescent="0.3">
      <c r="B124" s="144">
        <v>113</v>
      </c>
      <c r="C124" s="135"/>
      <c r="D124" s="134"/>
      <c r="E124" s="145"/>
      <c r="F124" s="145"/>
      <c r="G124" s="147"/>
      <c r="H124" s="134"/>
      <c r="I124" s="145"/>
      <c r="J124" s="147"/>
      <c r="K124" s="134"/>
      <c r="L124" s="146"/>
      <c r="M124" s="147"/>
      <c r="N124" s="134"/>
      <c r="O124" s="136"/>
      <c r="P124" s="140">
        <f t="shared" si="21"/>
        <v>0</v>
      </c>
      <c r="Q124" s="148"/>
      <c r="R124" s="75"/>
      <c r="S124" s="109">
        <f t="shared" si="18"/>
        <v>0</v>
      </c>
      <c r="T124" s="113">
        <f t="shared" si="25"/>
        <v>0</v>
      </c>
      <c r="U124" s="126" t="str">
        <f t="shared" si="28"/>
        <v xml:space="preserve"> </v>
      </c>
      <c r="V124" s="127" t="str">
        <f t="shared" si="22"/>
        <v/>
      </c>
      <c r="W124" s="128"/>
      <c r="X124" s="128" t="str">
        <f t="shared" si="23"/>
        <v/>
      </c>
      <c r="Y124" s="186">
        <f>IFERROR(IF(
   SUMIFS($X$12:X124,$C$12:C124,C124) &gt; VLOOKUP(C124,$AI$14:$AK$17,3,0),
   MAX(0, VLOOKUP(C124,$AI$14:$AK$17,3,0) - (SUMIFS($X$12:X124,$C$12:C124,C124)-X124)),
   X124
),0)</f>
        <v>0</v>
      </c>
      <c r="Z124" s="186">
        <f t="shared" si="29"/>
        <v>0</v>
      </c>
      <c r="AA124" s="291"/>
      <c r="AB124" s="292"/>
      <c r="AC124" s="190"/>
      <c r="AD124" s="198">
        <f t="shared" si="26"/>
        <v>0</v>
      </c>
      <c r="AE124" s="199">
        <v>0</v>
      </c>
      <c r="AF124" s="198">
        <f t="shared" si="27"/>
        <v>0</v>
      </c>
      <c r="AG124" s="213" t="str">
        <f t="shared" si="24"/>
        <v/>
      </c>
      <c r="AH124" s="208"/>
    </row>
    <row r="125" spans="2:34" ht="15.75" thickBot="1" x14ac:dyDescent="0.3">
      <c r="B125" s="149">
        <v>114</v>
      </c>
      <c r="C125" s="138"/>
      <c r="D125" s="137"/>
      <c r="E125" s="150"/>
      <c r="F125" s="150"/>
      <c r="G125" s="151"/>
      <c r="H125" s="137"/>
      <c r="I125" s="152"/>
      <c r="J125" s="154"/>
      <c r="K125" s="137"/>
      <c r="L125" s="152"/>
      <c r="M125" s="154"/>
      <c r="N125" s="137"/>
      <c r="O125" s="139"/>
      <c r="P125" s="141">
        <f t="shared" si="21"/>
        <v>0</v>
      </c>
      <c r="Q125" s="153"/>
      <c r="R125" s="75"/>
      <c r="S125" s="109">
        <f t="shared" si="18"/>
        <v>0</v>
      </c>
      <c r="T125" s="113">
        <f t="shared" si="25"/>
        <v>0</v>
      </c>
      <c r="U125" s="126" t="str">
        <f t="shared" si="28"/>
        <v xml:space="preserve"> </v>
      </c>
      <c r="V125" s="127" t="str">
        <f t="shared" si="22"/>
        <v/>
      </c>
      <c r="W125" s="128"/>
      <c r="X125" s="128" t="str">
        <f t="shared" si="23"/>
        <v/>
      </c>
      <c r="Y125" s="186">
        <f>IFERROR(IF(
   SUMIFS($X$12:X125,$C$12:C125,C125) &gt; VLOOKUP(C125,$AI$14:$AK$17,3,0),
   MAX(0, VLOOKUP(C125,$AI$14:$AK$17,3,0) - (SUMIFS($X$12:X125,$C$12:C125,C125)-X125)),
   X125
),0)</f>
        <v>0</v>
      </c>
      <c r="Z125" s="186">
        <f t="shared" si="29"/>
        <v>0</v>
      </c>
      <c r="AA125" s="291"/>
      <c r="AB125" s="292"/>
      <c r="AC125" s="190"/>
      <c r="AD125" s="198">
        <f t="shared" si="26"/>
        <v>0</v>
      </c>
      <c r="AE125" s="199">
        <v>0</v>
      </c>
      <c r="AF125" s="198">
        <f t="shared" si="27"/>
        <v>0</v>
      </c>
      <c r="AG125" s="213" t="str">
        <f t="shared" si="24"/>
        <v/>
      </c>
      <c r="AH125" s="208"/>
    </row>
    <row r="126" spans="2:34" ht="15.75" thickBot="1" x14ac:dyDescent="0.3">
      <c r="B126" s="144">
        <v>115</v>
      </c>
      <c r="C126" s="135"/>
      <c r="D126" s="134"/>
      <c r="E126" s="145"/>
      <c r="F126" s="145"/>
      <c r="G126" s="147"/>
      <c r="H126" s="134"/>
      <c r="I126" s="145"/>
      <c r="J126" s="147"/>
      <c r="K126" s="134"/>
      <c r="L126" s="146"/>
      <c r="M126" s="147"/>
      <c r="N126" s="134"/>
      <c r="O126" s="136"/>
      <c r="P126" s="140">
        <f t="shared" si="21"/>
        <v>0</v>
      </c>
      <c r="Q126" s="148"/>
      <c r="R126" s="75"/>
      <c r="S126" s="109">
        <f t="shared" si="18"/>
        <v>0</v>
      </c>
      <c r="T126" s="113">
        <f t="shared" si="25"/>
        <v>0</v>
      </c>
      <c r="U126" s="126" t="str">
        <f t="shared" si="28"/>
        <v xml:space="preserve"> </v>
      </c>
      <c r="V126" s="127" t="str">
        <f t="shared" si="22"/>
        <v/>
      </c>
      <c r="W126" s="128"/>
      <c r="X126" s="128" t="str">
        <f t="shared" si="23"/>
        <v/>
      </c>
      <c r="Y126" s="186">
        <f>IFERROR(IF(
   SUMIFS($X$12:X126,$C$12:C126,C126) &gt; VLOOKUP(C126,$AI$14:$AK$17,3,0),
   MAX(0, VLOOKUP(C126,$AI$14:$AK$17,3,0) - (SUMIFS($X$12:X126,$C$12:C126,C126)-X126)),
   X126
),0)</f>
        <v>0</v>
      </c>
      <c r="Z126" s="186">
        <f t="shared" si="29"/>
        <v>0</v>
      </c>
      <c r="AA126" s="291"/>
      <c r="AB126" s="292"/>
      <c r="AC126" s="190"/>
      <c r="AD126" s="198">
        <f t="shared" si="26"/>
        <v>0</v>
      </c>
      <c r="AE126" s="199">
        <v>0</v>
      </c>
      <c r="AF126" s="198">
        <f t="shared" si="27"/>
        <v>0</v>
      </c>
      <c r="AG126" s="213" t="str">
        <f t="shared" si="24"/>
        <v/>
      </c>
      <c r="AH126" s="208"/>
    </row>
    <row r="127" spans="2:34" ht="15.75" thickBot="1" x14ac:dyDescent="0.3">
      <c r="B127" s="149">
        <v>116</v>
      </c>
      <c r="C127" s="138"/>
      <c r="D127" s="137"/>
      <c r="E127" s="150"/>
      <c r="F127" s="150"/>
      <c r="G127" s="151"/>
      <c r="H127" s="137"/>
      <c r="I127" s="152"/>
      <c r="J127" s="154"/>
      <c r="K127" s="137"/>
      <c r="L127" s="152"/>
      <c r="M127" s="154"/>
      <c r="N127" s="137"/>
      <c r="O127" s="139"/>
      <c r="P127" s="141">
        <f t="shared" si="21"/>
        <v>0</v>
      </c>
      <c r="Q127" s="153"/>
      <c r="R127" s="75"/>
      <c r="S127" s="109">
        <f t="shared" si="18"/>
        <v>0</v>
      </c>
      <c r="T127" s="113">
        <f t="shared" si="25"/>
        <v>0</v>
      </c>
      <c r="U127" s="126" t="str">
        <f t="shared" si="28"/>
        <v xml:space="preserve"> </v>
      </c>
      <c r="V127" s="127" t="str">
        <f t="shared" si="22"/>
        <v/>
      </c>
      <c r="W127" s="128"/>
      <c r="X127" s="128" t="str">
        <f t="shared" si="23"/>
        <v/>
      </c>
      <c r="Y127" s="186">
        <f>IFERROR(IF(
   SUMIFS($X$12:X127,$C$12:C127,C127) &gt; VLOOKUP(C127,$AI$14:$AK$17,3,0),
   MAX(0, VLOOKUP(C127,$AI$14:$AK$17,3,0) - (SUMIFS($X$12:X127,$C$12:C127,C127)-X127)),
   X127
),0)</f>
        <v>0</v>
      </c>
      <c r="Z127" s="186">
        <f t="shared" si="29"/>
        <v>0</v>
      </c>
      <c r="AA127" s="291"/>
      <c r="AB127" s="292"/>
      <c r="AC127" s="190"/>
      <c r="AD127" s="198">
        <f t="shared" si="26"/>
        <v>0</v>
      </c>
      <c r="AE127" s="199">
        <v>0</v>
      </c>
      <c r="AF127" s="198">
        <f t="shared" si="27"/>
        <v>0</v>
      </c>
      <c r="AG127" s="213" t="str">
        <f t="shared" si="24"/>
        <v/>
      </c>
      <c r="AH127" s="208"/>
    </row>
    <row r="128" spans="2:34" ht="15.75" thickBot="1" x14ac:dyDescent="0.3">
      <c r="B128" s="144">
        <v>117</v>
      </c>
      <c r="C128" s="135"/>
      <c r="D128" s="134"/>
      <c r="E128" s="145"/>
      <c r="F128" s="145"/>
      <c r="G128" s="147"/>
      <c r="H128" s="134"/>
      <c r="I128" s="145"/>
      <c r="J128" s="147"/>
      <c r="K128" s="134"/>
      <c r="L128" s="146"/>
      <c r="M128" s="147"/>
      <c r="N128" s="134"/>
      <c r="O128" s="136"/>
      <c r="P128" s="140">
        <f t="shared" si="21"/>
        <v>0</v>
      </c>
      <c r="Q128" s="148"/>
      <c r="R128" s="75"/>
      <c r="S128" s="109">
        <f t="shared" si="18"/>
        <v>0</v>
      </c>
      <c r="T128" s="113">
        <f t="shared" si="25"/>
        <v>0</v>
      </c>
      <c r="U128" s="126" t="str">
        <f t="shared" si="28"/>
        <v xml:space="preserve"> </v>
      </c>
      <c r="V128" s="127" t="str">
        <f t="shared" si="22"/>
        <v/>
      </c>
      <c r="W128" s="128"/>
      <c r="X128" s="128" t="str">
        <f t="shared" si="23"/>
        <v/>
      </c>
      <c r="Y128" s="186">
        <f>IFERROR(IF(
   SUMIFS($X$12:X128,$C$12:C128,C128) &gt; VLOOKUP(C128,$AI$14:$AK$17,3,0),
   MAX(0, VLOOKUP(C128,$AI$14:$AK$17,3,0) - (SUMIFS($X$12:X128,$C$12:C128,C128)-X128)),
   X128
),0)</f>
        <v>0</v>
      </c>
      <c r="Z128" s="186">
        <f t="shared" si="29"/>
        <v>0</v>
      </c>
      <c r="AA128" s="291"/>
      <c r="AB128" s="292"/>
      <c r="AC128" s="190"/>
      <c r="AD128" s="198">
        <f t="shared" si="26"/>
        <v>0</v>
      </c>
      <c r="AE128" s="199">
        <v>0</v>
      </c>
      <c r="AF128" s="198">
        <f t="shared" si="27"/>
        <v>0</v>
      </c>
      <c r="AG128" s="213" t="str">
        <f t="shared" si="24"/>
        <v/>
      </c>
      <c r="AH128" s="208"/>
    </row>
    <row r="129" spans="2:34" ht="15.75" thickBot="1" x14ac:dyDescent="0.3">
      <c r="B129" s="149">
        <v>118</v>
      </c>
      <c r="C129" s="138"/>
      <c r="D129" s="137"/>
      <c r="E129" s="150"/>
      <c r="F129" s="150"/>
      <c r="G129" s="151"/>
      <c r="H129" s="137"/>
      <c r="I129" s="152"/>
      <c r="J129" s="154"/>
      <c r="K129" s="137"/>
      <c r="L129" s="152"/>
      <c r="M129" s="154"/>
      <c r="N129" s="137"/>
      <c r="O129" s="139"/>
      <c r="P129" s="141">
        <f t="shared" si="21"/>
        <v>0</v>
      </c>
      <c r="Q129" s="153"/>
      <c r="R129" s="75"/>
      <c r="S129" s="109">
        <f t="shared" si="18"/>
        <v>0</v>
      </c>
      <c r="T129" s="113">
        <f t="shared" si="25"/>
        <v>0</v>
      </c>
      <c r="U129" s="126" t="str">
        <f t="shared" si="28"/>
        <v xml:space="preserve"> </v>
      </c>
      <c r="V129" s="127" t="str">
        <f t="shared" si="22"/>
        <v/>
      </c>
      <c r="W129" s="128"/>
      <c r="X129" s="128" t="str">
        <f t="shared" si="23"/>
        <v/>
      </c>
      <c r="Y129" s="186">
        <f>IFERROR(IF(
   SUMIFS($X$12:X129,$C$12:C129,C129) &gt; VLOOKUP(C129,$AI$14:$AK$17,3,0),
   MAX(0, VLOOKUP(C129,$AI$14:$AK$17,3,0) - (SUMIFS($X$12:X129,$C$12:C129,C129)-X129)),
   X129
),0)</f>
        <v>0</v>
      </c>
      <c r="Z129" s="186">
        <f t="shared" si="29"/>
        <v>0</v>
      </c>
      <c r="AA129" s="291"/>
      <c r="AB129" s="292"/>
      <c r="AC129" s="190"/>
      <c r="AD129" s="198">
        <f t="shared" si="26"/>
        <v>0</v>
      </c>
      <c r="AE129" s="199">
        <v>0</v>
      </c>
      <c r="AF129" s="198">
        <f t="shared" si="27"/>
        <v>0</v>
      </c>
      <c r="AG129" s="213" t="str">
        <f t="shared" si="24"/>
        <v/>
      </c>
      <c r="AH129" s="208"/>
    </row>
    <row r="130" spans="2:34" ht="15.75" thickBot="1" x14ac:dyDescent="0.3">
      <c r="B130" s="144">
        <v>119</v>
      </c>
      <c r="C130" s="135"/>
      <c r="D130" s="134"/>
      <c r="E130" s="145"/>
      <c r="F130" s="145"/>
      <c r="G130" s="147"/>
      <c r="H130" s="134"/>
      <c r="I130" s="145"/>
      <c r="J130" s="147"/>
      <c r="K130" s="134"/>
      <c r="L130" s="146"/>
      <c r="M130" s="147"/>
      <c r="N130" s="134"/>
      <c r="O130" s="136"/>
      <c r="P130" s="140">
        <f t="shared" si="21"/>
        <v>0</v>
      </c>
      <c r="Q130" s="148"/>
      <c r="R130" s="75"/>
      <c r="S130" s="109">
        <f t="shared" si="18"/>
        <v>0</v>
      </c>
      <c r="T130" s="113">
        <f t="shared" si="25"/>
        <v>0</v>
      </c>
      <c r="U130" s="126" t="str">
        <f t="shared" si="28"/>
        <v xml:space="preserve"> </v>
      </c>
      <c r="V130" s="127" t="str">
        <f t="shared" si="22"/>
        <v/>
      </c>
      <c r="W130" s="128"/>
      <c r="X130" s="128" t="str">
        <f t="shared" si="23"/>
        <v/>
      </c>
      <c r="Y130" s="186">
        <f>IFERROR(IF(
   SUMIFS($X$12:X130,$C$12:C130,C130) &gt; VLOOKUP(C130,$AI$14:$AK$17,3,0),
   MAX(0, VLOOKUP(C130,$AI$14:$AK$17,3,0) - (SUMIFS($X$12:X130,$C$12:C130,C130)-X130)),
   X130
),0)</f>
        <v>0</v>
      </c>
      <c r="Z130" s="186">
        <f t="shared" si="29"/>
        <v>0</v>
      </c>
      <c r="AA130" s="291"/>
      <c r="AB130" s="292"/>
      <c r="AC130" s="190"/>
      <c r="AD130" s="198">
        <f t="shared" si="26"/>
        <v>0</v>
      </c>
      <c r="AE130" s="199">
        <v>0</v>
      </c>
      <c r="AF130" s="198">
        <f t="shared" si="27"/>
        <v>0</v>
      </c>
      <c r="AG130" s="213" t="str">
        <f t="shared" si="24"/>
        <v/>
      </c>
      <c r="AH130" s="208"/>
    </row>
    <row r="131" spans="2:34" ht="15.75" thickBot="1" x14ac:dyDescent="0.3">
      <c r="B131" s="149">
        <v>120</v>
      </c>
      <c r="C131" s="138"/>
      <c r="D131" s="137"/>
      <c r="E131" s="150"/>
      <c r="F131" s="150"/>
      <c r="G131" s="151"/>
      <c r="H131" s="137"/>
      <c r="I131" s="152"/>
      <c r="J131" s="154"/>
      <c r="K131" s="137"/>
      <c r="L131" s="152"/>
      <c r="M131" s="154"/>
      <c r="N131" s="137"/>
      <c r="O131" s="139"/>
      <c r="P131" s="141">
        <f t="shared" si="21"/>
        <v>0</v>
      </c>
      <c r="Q131" s="153"/>
      <c r="R131" s="75"/>
      <c r="S131" s="109">
        <f t="shared" si="18"/>
        <v>0</v>
      </c>
      <c r="T131" s="113">
        <f t="shared" si="25"/>
        <v>0</v>
      </c>
      <c r="U131" s="126" t="str">
        <f t="shared" si="28"/>
        <v xml:space="preserve"> </v>
      </c>
      <c r="V131" s="127" t="str">
        <f t="shared" si="22"/>
        <v/>
      </c>
      <c r="W131" s="128"/>
      <c r="X131" s="128" t="str">
        <f t="shared" si="23"/>
        <v/>
      </c>
      <c r="Y131" s="186">
        <f>IFERROR(IF(
   SUMIFS($X$12:X131,$C$12:C131,C131) &gt; VLOOKUP(C131,$AI$14:$AK$17,3,0),
   MAX(0, VLOOKUP(C131,$AI$14:$AK$17,3,0) - (SUMIFS($X$12:X131,$C$12:C131,C131)-X131)),
   X131
),0)</f>
        <v>0</v>
      </c>
      <c r="Z131" s="186">
        <f t="shared" si="29"/>
        <v>0</v>
      </c>
      <c r="AA131" s="291"/>
      <c r="AB131" s="292"/>
      <c r="AC131" s="190"/>
      <c r="AD131" s="198">
        <f t="shared" si="26"/>
        <v>0</v>
      </c>
      <c r="AE131" s="199">
        <v>0</v>
      </c>
      <c r="AF131" s="198">
        <f t="shared" si="27"/>
        <v>0</v>
      </c>
      <c r="AG131" s="213" t="str">
        <f t="shared" si="24"/>
        <v/>
      </c>
      <c r="AH131" s="208"/>
    </row>
    <row r="132" spans="2:34" ht="15.75" thickBot="1" x14ac:dyDescent="0.3">
      <c r="B132" s="144">
        <v>121</v>
      </c>
      <c r="C132" s="135"/>
      <c r="D132" s="134"/>
      <c r="E132" s="145"/>
      <c r="F132" s="145"/>
      <c r="G132" s="147"/>
      <c r="H132" s="134"/>
      <c r="I132" s="145"/>
      <c r="J132" s="147"/>
      <c r="K132" s="134"/>
      <c r="L132" s="146"/>
      <c r="M132" s="147"/>
      <c r="N132" s="134"/>
      <c r="O132" s="136"/>
      <c r="P132" s="140">
        <f t="shared" si="21"/>
        <v>0</v>
      </c>
      <c r="Q132" s="148"/>
      <c r="R132" s="75"/>
      <c r="S132" s="109">
        <f t="shared" si="18"/>
        <v>0</v>
      </c>
      <c r="T132" s="113">
        <f t="shared" si="25"/>
        <v>0</v>
      </c>
      <c r="U132" s="126" t="str">
        <f t="shared" si="28"/>
        <v xml:space="preserve"> </v>
      </c>
      <c r="V132" s="127" t="str">
        <f t="shared" si="22"/>
        <v/>
      </c>
      <c r="W132" s="128"/>
      <c r="X132" s="128" t="str">
        <f t="shared" si="23"/>
        <v/>
      </c>
      <c r="Y132" s="186">
        <f>IFERROR(IF(
   SUMIFS($X$12:X132,$C$12:C132,C132) &gt; VLOOKUP(C132,$AI$14:$AK$17,3,0),
   MAX(0, VLOOKUP(C132,$AI$14:$AK$17,3,0) - (SUMIFS($X$12:X132,$C$12:C132,C132)-X132)),
   X132
),0)</f>
        <v>0</v>
      </c>
      <c r="Z132" s="186">
        <f t="shared" si="29"/>
        <v>0</v>
      </c>
      <c r="AA132" s="291"/>
      <c r="AB132" s="292"/>
      <c r="AC132" s="190"/>
      <c r="AD132" s="198">
        <f t="shared" si="26"/>
        <v>0</v>
      </c>
      <c r="AE132" s="199">
        <v>0</v>
      </c>
      <c r="AF132" s="198">
        <f t="shared" si="27"/>
        <v>0</v>
      </c>
      <c r="AG132" s="213" t="str">
        <f t="shared" si="24"/>
        <v/>
      </c>
      <c r="AH132" s="208"/>
    </row>
    <row r="133" spans="2:34" ht="15.75" thickBot="1" x14ac:dyDescent="0.3">
      <c r="B133" s="149">
        <v>122</v>
      </c>
      <c r="C133" s="138"/>
      <c r="D133" s="137"/>
      <c r="E133" s="150"/>
      <c r="F133" s="150"/>
      <c r="G133" s="151"/>
      <c r="H133" s="137"/>
      <c r="I133" s="152"/>
      <c r="J133" s="154"/>
      <c r="K133" s="137"/>
      <c r="L133" s="152"/>
      <c r="M133" s="154"/>
      <c r="N133" s="137"/>
      <c r="O133" s="139"/>
      <c r="P133" s="141">
        <f t="shared" si="21"/>
        <v>0</v>
      </c>
      <c r="Q133" s="153"/>
      <c r="R133" s="75"/>
      <c r="S133" s="109">
        <f t="shared" si="18"/>
        <v>0</v>
      </c>
      <c r="T133" s="113">
        <f t="shared" si="25"/>
        <v>0</v>
      </c>
      <c r="U133" s="126" t="str">
        <f t="shared" si="28"/>
        <v xml:space="preserve"> </v>
      </c>
      <c r="V133" s="127" t="str">
        <f t="shared" si="22"/>
        <v/>
      </c>
      <c r="W133" s="128"/>
      <c r="X133" s="128" t="str">
        <f t="shared" si="23"/>
        <v/>
      </c>
      <c r="Y133" s="186">
        <f>IFERROR(IF(
   SUMIFS($X$12:X133,$C$12:C133,C133) &gt; VLOOKUP(C133,$AI$14:$AK$17,3,0),
   MAX(0, VLOOKUP(C133,$AI$14:$AK$17,3,0) - (SUMIFS($X$12:X133,$C$12:C133,C133)-X133)),
   X133
),0)</f>
        <v>0</v>
      </c>
      <c r="Z133" s="186">
        <f t="shared" si="29"/>
        <v>0</v>
      </c>
      <c r="AA133" s="291"/>
      <c r="AB133" s="292"/>
      <c r="AC133" s="190"/>
      <c r="AD133" s="198">
        <f t="shared" si="26"/>
        <v>0</v>
      </c>
      <c r="AE133" s="199">
        <v>0</v>
      </c>
      <c r="AF133" s="198">
        <f t="shared" si="27"/>
        <v>0</v>
      </c>
      <c r="AG133" s="213" t="str">
        <f t="shared" si="24"/>
        <v/>
      </c>
      <c r="AH133" s="208"/>
    </row>
    <row r="134" spans="2:34" ht="15.75" thickBot="1" x14ac:dyDescent="0.3">
      <c r="B134" s="144">
        <v>123</v>
      </c>
      <c r="C134" s="135"/>
      <c r="D134" s="134"/>
      <c r="E134" s="145"/>
      <c r="F134" s="145"/>
      <c r="G134" s="147"/>
      <c r="H134" s="134"/>
      <c r="I134" s="145"/>
      <c r="J134" s="147"/>
      <c r="K134" s="134"/>
      <c r="L134" s="146"/>
      <c r="M134" s="147"/>
      <c r="N134" s="134"/>
      <c r="O134" s="136"/>
      <c r="P134" s="140">
        <f t="shared" si="21"/>
        <v>0</v>
      </c>
      <c r="Q134" s="148"/>
      <c r="R134" s="75"/>
      <c r="S134" s="109">
        <f t="shared" si="18"/>
        <v>0</v>
      </c>
      <c r="T134" s="113">
        <f t="shared" si="25"/>
        <v>0</v>
      </c>
      <c r="U134" s="126" t="str">
        <f t="shared" si="28"/>
        <v xml:space="preserve"> </v>
      </c>
      <c r="V134" s="127" t="str">
        <f t="shared" si="22"/>
        <v/>
      </c>
      <c r="W134" s="128"/>
      <c r="X134" s="128" t="str">
        <f t="shared" si="23"/>
        <v/>
      </c>
      <c r="Y134" s="186">
        <f>IFERROR(IF(
   SUMIFS($X$12:X134,$C$12:C134,C134) &gt; VLOOKUP(C134,$AI$14:$AK$17,3,0),
   MAX(0, VLOOKUP(C134,$AI$14:$AK$17,3,0) - (SUMIFS($X$12:X134,$C$12:C134,C134)-X134)),
   X134
),0)</f>
        <v>0</v>
      </c>
      <c r="Z134" s="186">
        <f t="shared" si="29"/>
        <v>0</v>
      </c>
      <c r="AA134" s="291"/>
      <c r="AB134" s="292"/>
      <c r="AC134" s="190"/>
      <c r="AD134" s="198">
        <f t="shared" si="26"/>
        <v>0</v>
      </c>
      <c r="AE134" s="199">
        <v>0</v>
      </c>
      <c r="AF134" s="198">
        <f t="shared" si="27"/>
        <v>0</v>
      </c>
      <c r="AG134" s="213" t="str">
        <f t="shared" si="24"/>
        <v/>
      </c>
      <c r="AH134" s="208"/>
    </row>
    <row r="135" spans="2:34" ht="15.75" thickBot="1" x14ac:dyDescent="0.3">
      <c r="B135" s="149">
        <v>124</v>
      </c>
      <c r="C135" s="138"/>
      <c r="D135" s="137"/>
      <c r="E135" s="150"/>
      <c r="F135" s="150"/>
      <c r="G135" s="151"/>
      <c r="H135" s="137"/>
      <c r="I135" s="152"/>
      <c r="J135" s="154"/>
      <c r="K135" s="137"/>
      <c r="L135" s="152"/>
      <c r="M135" s="154"/>
      <c r="N135" s="137"/>
      <c r="O135" s="139"/>
      <c r="P135" s="141">
        <f t="shared" si="21"/>
        <v>0</v>
      </c>
      <c r="Q135" s="153"/>
      <c r="R135" s="75"/>
      <c r="S135" s="109">
        <f t="shared" si="18"/>
        <v>0</v>
      </c>
      <c r="T135" s="113">
        <f t="shared" si="25"/>
        <v>0</v>
      </c>
      <c r="U135" s="126" t="str">
        <f t="shared" si="28"/>
        <v xml:space="preserve"> </v>
      </c>
      <c r="V135" s="127" t="str">
        <f t="shared" si="22"/>
        <v/>
      </c>
      <c r="W135" s="128"/>
      <c r="X135" s="128" t="str">
        <f t="shared" si="23"/>
        <v/>
      </c>
      <c r="Y135" s="186">
        <f>IFERROR(IF(
   SUMIFS($X$12:X135,$C$12:C135,C135) &gt; VLOOKUP(C135,$AI$14:$AK$17,3,0),
   MAX(0, VLOOKUP(C135,$AI$14:$AK$17,3,0) - (SUMIFS($X$12:X135,$C$12:C135,C135)-X135)),
   X135
),0)</f>
        <v>0</v>
      </c>
      <c r="Z135" s="186">
        <f t="shared" si="29"/>
        <v>0</v>
      </c>
      <c r="AA135" s="291"/>
      <c r="AB135" s="292"/>
      <c r="AC135" s="190"/>
      <c r="AD135" s="198">
        <f t="shared" si="26"/>
        <v>0</v>
      </c>
      <c r="AE135" s="199">
        <v>0</v>
      </c>
      <c r="AF135" s="198">
        <f t="shared" si="27"/>
        <v>0</v>
      </c>
      <c r="AG135" s="213" t="str">
        <f t="shared" si="24"/>
        <v/>
      </c>
      <c r="AH135" s="208"/>
    </row>
    <row r="136" spans="2:34" ht="15.75" thickBot="1" x14ac:dyDescent="0.3">
      <c r="B136" s="144">
        <v>125</v>
      </c>
      <c r="C136" s="135"/>
      <c r="D136" s="134"/>
      <c r="E136" s="145"/>
      <c r="F136" s="145"/>
      <c r="G136" s="147"/>
      <c r="H136" s="134"/>
      <c r="I136" s="145"/>
      <c r="J136" s="147"/>
      <c r="K136" s="134"/>
      <c r="L136" s="146"/>
      <c r="M136" s="147"/>
      <c r="N136" s="134"/>
      <c r="O136" s="136"/>
      <c r="P136" s="140">
        <f t="shared" si="21"/>
        <v>0</v>
      </c>
      <c r="Q136" s="148"/>
      <c r="R136" s="75"/>
      <c r="S136" s="109">
        <f t="shared" si="18"/>
        <v>0</v>
      </c>
      <c r="T136" s="113">
        <f t="shared" si="25"/>
        <v>0</v>
      </c>
      <c r="U136" s="126" t="str">
        <f t="shared" si="28"/>
        <v xml:space="preserve"> </v>
      </c>
      <c r="V136" s="127" t="str">
        <f t="shared" si="22"/>
        <v/>
      </c>
      <c r="W136" s="128"/>
      <c r="X136" s="128" t="str">
        <f t="shared" si="23"/>
        <v/>
      </c>
      <c r="Y136" s="186">
        <f>IFERROR(IF(
   SUMIFS($X$12:X136,$C$12:C136,C136) &gt; VLOOKUP(C136,$AI$14:$AK$17,3,0),
   MAX(0, VLOOKUP(C136,$AI$14:$AK$17,3,0) - (SUMIFS($X$12:X136,$C$12:C136,C136)-X136)),
   X136
),0)</f>
        <v>0</v>
      </c>
      <c r="Z136" s="186">
        <f t="shared" si="29"/>
        <v>0</v>
      </c>
      <c r="AA136" s="291"/>
      <c r="AB136" s="292"/>
      <c r="AC136" s="190"/>
      <c r="AD136" s="198">
        <f t="shared" si="26"/>
        <v>0</v>
      </c>
      <c r="AE136" s="199">
        <v>0</v>
      </c>
      <c r="AF136" s="198">
        <f t="shared" si="27"/>
        <v>0</v>
      </c>
      <c r="AG136" s="213" t="str">
        <f t="shared" si="24"/>
        <v/>
      </c>
      <c r="AH136" s="208"/>
    </row>
    <row r="137" spans="2:34" ht="15.75" thickBot="1" x14ac:dyDescent="0.3">
      <c r="B137" s="149">
        <v>126</v>
      </c>
      <c r="C137" s="138"/>
      <c r="D137" s="137"/>
      <c r="E137" s="150"/>
      <c r="F137" s="150"/>
      <c r="G137" s="151"/>
      <c r="H137" s="137"/>
      <c r="I137" s="152"/>
      <c r="J137" s="154"/>
      <c r="K137" s="137"/>
      <c r="L137" s="152"/>
      <c r="M137" s="154"/>
      <c r="N137" s="137"/>
      <c r="O137" s="139"/>
      <c r="P137" s="141">
        <f t="shared" si="21"/>
        <v>0</v>
      </c>
      <c r="Q137" s="153"/>
      <c r="R137" s="75"/>
      <c r="S137" s="109">
        <f t="shared" si="18"/>
        <v>0</v>
      </c>
      <c r="T137" s="113">
        <f t="shared" si="25"/>
        <v>0</v>
      </c>
      <c r="U137" s="126" t="str">
        <f t="shared" si="28"/>
        <v xml:space="preserve"> </v>
      </c>
      <c r="V137" s="127" t="str">
        <f t="shared" si="22"/>
        <v/>
      </c>
      <c r="W137" s="128"/>
      <c r="X137" s="128" t="str">
        <f t="shared" si="23"/>
        <v/>
      </c>
      <c r="Y137" s="186">
        <f>IFERROR(IF(
   SUMIFS($X$12:X137,$C$12:C137,C137) &gt; VLOOKUP(C137,$AI$14:$AK$17,3,0),
   MAX(0, VLOOKUP(C137,$AI$14:$AK$17,3,0) - (SUMIFS($X$12:X137,$C$12:C137,C137)-X137)),
   X137
),0)</f>
        <v>0</v>
      </c>
      <c r="Z137" s="186">
        <f t="shared" si="29"/>
        <v>0</v>
      </c>
      <c r="AA137" s="291"/>
      <c r="AB137" s="292"/>
      <c r="AC137" s="190"/>
      <c r="AD137" s="198">
        <f t="shared" si="26"/>
        <v>0</v>
      </c>
      <c r="AE137" s="199">
        <v>0</v>
      </c>
      <c r="AF137" s="198">
        <f t="shared" si="27"/>
        <v>0</v>
      </c>
      <c r="AG137" s="213" t="str">
        <f t="shared" si="24"/>
        <v/>
      </c>
      <c r="AH137" s="208"/>
    </row>
    <row r="138" spans="2:34" ht="15.75" thickBot="1" x14ac:dyDescent="0.3">
      <c r="B138" s="144">
        <v>127</v>
      </c>
      <c r="C138" s="135"/>
      <c r="D138" s="134"/>
      <c r="E138" s="145"/>
      <c r="F138" s="145"/>
      <c r="G138" s="147"/>
      <c r="H138" s="134"/>
      <c r="I138" s="145"/>
      <c r="J138" s="147"/>
      <c r="K138" s="134"/>
      <c r="L138" s="146"/>
      <c r="M138" s="147"/>
      <c r="N138" s="134"/>
      <c r="O138" s="136"/>
      <c r="P138" s="140">
        <f t="shared" si="21"/>
        <v>0</v>
      </c>
      <c r="Q138" s="148"/>
      <c r="R138" s="75"/>
      <c r="S138" s="109">
        <f t="shared" si="18"/>
        <v>0</v>
      </c>
      <c r="T138" s="113">
        <f t="shared" si="25"/>
        <v>0</v>
      </c>
      <c r="U138" s="126" t="str">
        <f t="shared" si="28"/>
        <v xml:space="preserve"> </v>
      </c>
      <c r="V138" s="127" t="str">
        <f t="shared" si="22"/>
        <v/>
      </c>
      <c r="W138" s="128"/>
      <c r="X138" s="128" t="str">
        <f t="shared" si="23"/>
        <v/>
      </c>
      <c r="Y138" s="186">
        <f>IFERROR(IF(
   SUMIFS($X$12:X138,$C$12:C138,C138) &gt; VLOOKUP(C138,$AI$14:$AK$17,3,0),
   MAX(0, VLOOKUP(C138,$AI$14:$AK$17,3,0) - (SUMIFS($X$12:X138,$C$12:C138,C138)-X138)),
   X138
),0)</f>
        <v>0</v>
      </c>
      <c r="Z138" s="186">
        <f t="shared" si="29"/>
        <v>0</v>
      </c>
      <c r="AA138" s="291"/>
      <c r="AB138" s="292"/>
      <c r="AC138" s="190"/>
      <c r="AD138" s="198">
        <f t="shared" si="26"/>
        <v>0</v>
      </c>
      <c r="AE138" s="199">
        <v>0</v>
      </c>
      <c r="AF138" s="198">
        <f t="shared" si="27"/>
        <v>0</v>
      </c>
      <c r="AG138" s="213" t="str">
        <f t="shared" si="24"/>
        <v/>
      </c>
      <c r="AH138" s="208"/>
    </row>
    <row r="139" spans="2:34" ht="15.75" thickBot="1" x14ac:dyDescent="0.3">
      <c r="B139" s="149">
        <v>128</v>
      </c>
      <c r="C139" s="138"/>
      <c r="D139" s="137"/>
      <c r="E139" s="150"/>
      <c r="F139" s="150"/>
      <c r="G139" s="151"/>
      <c r="H139" s="137"/>
      <c r="I139" s="152"/>
      <c r="J139" s="154"/>
      <c r="K139" s="137"/>
      <c r="L139" s="152"/>
      <c r="M139" s="154"/>
      <c r="N139" s="137"/>
      <c r="O139" s="139"/>
      <c r="P139" s="141">
        <f t="shared" si="21"/>
        <v>0</v>
      </c>
      <c r="Q139" s="153"/>
      <c r="R139" s="75"/>
      <c r="S139" s="109">
        <f t="shared" si="18"/>
        <v>0</v>
      </c>
      <c r="T139" s="113">
        <f t="shared" si="25"/>
        <v>0</v>
      </c>
      <c r="U139" s="126" t="str">
        <f t="shared" si="28"/>
        <v xml:space="preserve"> </v>
      </c>
      <c r="V139" s="127" t="str">
        <f t="shared" si="22"/>
        <v/>
      </c>
      <c r="W139" s="128"/>
      <c r="X139" s="128" t="str">
        <f t="shared" si="23"/>
        <v/>
      </c>
      <c r="Y139" s="186">
        <f>IFERROR(IF(
   SUMIFS($X$12:X139,$C$12:C139,C139) &gt; VLOOKUP(C139,$AI$14:$AK$17,3,0),
   MAX(0, VLOOKUP(C139,$AI$14:$AK$17,3,0) - (SUMIFS($X$12:X139,$C$12:C139,C139)-X139)),
   X139
),0)</f>
        <v>0</v>
      </c>
      <c r="Z139" s="186">
        <f t="shared" si="29"/>
        <v>0</v>
      </c>
      <c r="AA139" s="291"/>
      <c r="AB139" s="292"/>
      <c r="AC139" s="190"/>
      <c r="AD139" s="198">
        <f t="shared" si="26"/>
        <v>0</v>
      </c>
      <c r="AE139" s="199">
        <v>0</v>
      </c>
      <c r="AF139" s="198">
        <f t="shared" si="27"/>
        <v>0</v>
      </c>
      <c r="AG139" s="213" t="str">
        <f t="shared" si="24"/>
        <v/>
      </c>
      <c r="AH139" s="208"/>
    </row>
    <row r="140" spans="2:34" ht="15.75" thickBot="1" x14ac:dyDescent="0.3">
      <c r="B140" s="144">
        <v>129</v>
      </c>
      <c r="C140" s="135"/>
      <c r="D140" s="134"/>
      <c r="E140" s="145"/>
      <c r="F140" s="145"/>
      <c r="G140" s="147"/>
      <c r="H140" s="134"/>
      <c r="I140" s="145"/>
      <c r="J140" s="147"/>
      <c r="K140" s="134"/>
      <c r="L140" s="146"/>
      <c r="M140" s="147"/>
      <c r="N140" s="134"/>
      <c r="O140" s="136"/>
      <c r="P140" s="140">
        <f t="shared" si="21"/>
        <v>0</v>
      </c>
      <c r="Q140" s="148"/>
      <c r="R140" s="75"/>
      <c r="S140" s="109">
        <f t="shared" ref="S140:S161" si="30">IF(H140&lt;&gt;"",H140,IF(K140&lt;&gt;"",K140,N140))</f>
        <v>0</v>
      </c>
      <c r="T140" s="113">
        <f t="shared" si="25"/>
        <v>0</v>
      </c>
      <c r="U140" s="126" t="str">
        <f t="shared" ref="U140:U161" si="31">IFERROR(INDEX($AJ$14:$AJ$17, MATCH(C140, $AI$14:$AI$17, 0)), " ")</f>
        <v xml:space="preserve"> </v>
      </c>
      <c r="V140" s="127" t="str">
        <f t="shared" si="22"/>
        <v/>
      </c>
      <c r="W140" s="128"/>
      <c r="X140" s="128" t="str">
        <f t="shared" si="23"/>
        <v/>
      </c>
      <c r="Y140" s="186">
        <f>IFERROR(IF(
   SUMIFS($X$12:X140,$C$12:C140,C140) &gt; VLOOKUP(C140,$AI$14:$AK$17,3,0),
   MAX(0, VLOOKUP(C140,$AI$14:$AK$17,3,0) - (SUMIFS($X$12:X140,$C$12:C140,C140)-X140)),
   X140
),0)</f>
        <v>0</v>
      </c>
      <c r="Z140" s="186">
        <f t="shared" ref="Z140:Z161" si="32">IFERROR(X140-Y140, 0)</f>
        <v>0</v>
      </c>
      <c r="AA140" s="291"/>
      <c r="AB140" s="292"/>
      <c r="AC140" s="190"/>
      <c r="AD140" s="198">
        <f t="shared" si="26"/>
        <v>0</v>
      </c>
      <c r="AE140" s="199">
        <v>0</v>
      </c>
      <c r="AF140" s="198">
        <f t="shared" si="27"/>
        <v>0</v>
      </c>
      <c r="AG140" s="213" t="str">
        <f t="shared" si="24"/>
        <v/>
      </c>
      <c r="AH140" s="208"/>
    </row>
    <row r="141" spans="2:34" ht="15.75" thickBot="1" x14ac:dyDescent="0.3">
      <c r="B141" s="149">
        <v>130</v>
      </c>
      <c r="C141" s="138"/>
      <c r="D141" s="137"/>
      <c r="E141" s="150"/>
      <c r="F141" s="150"/>
      <c r="G141" s="151"/>
      <c r="H141" s="137"/>
      <c r="I141" s="152"/>
      <c r="J141" s="154"/>
      <c r="K141" s="137"/>
      <c r="L141" s="152"/>
      <c r="M141" s="154"/>
      <c r="N141" s="137"/>
      <c r="O141" s="139"/>
      <c r="P141" s="141">
        <f t="shared" ref="P141:P161" si="33">ROUND(O141 * IF(H141&lt;&gt;"",H141,IF(N141&lt;&gt;"",N141,K141)),2)</f>
        <v>0</v>
      </c>
      <c r="Q141" s="153"/>
      <c r="R141" s="75"/>
      <c r="S141" s="109">
        <f t="shared" si="30"/>
        <v>0</v>
      </c>
      <c r="T141" s="113">
        <f t="shared" si="25"/>
        <v>0</v>
      </c>
      <c r="U141" s="126" t="str">
        <f t="shared" si="31"/>
        <v xml:space="preserve"> </v>
      </c>
      <c r="V141" s="127" t="str">
        <f t="shared" ref="V141:V161" si="34">IFERROR(U141*T141,"")</f>
        <v/>
      </c>
      <c r="W141" s="128"/>
      <c r="X141" s="128" t="str">
        <f t="shared" ref="X141:X161" si="35">IF(W141="elegível",V141, "")</f>
        <v/>
      </c>
      <c r="Y141" s="186">
        <f>IFERROR(IF(
   SUMIFS($X$12:X141,$C$12:C141,C141) &gt; VLOOKUP(C141,$AI$14:$AK$17,3,0),
   MAX(0, VLOOKUP(C141,$AI$14:$AK$17,3,0) - (SUMIFS($X$12:X141,$C$12:C141,C141)-X141)),
   X141
),0)</f>
        <v>0</v>
      </c>
      <c r="Z141" s="186">
        <f t="shared" si="32"/>
        <v>0</v>
      </c>
      <c r="AA141" s="291"/>
      <c r="AB141" s="292"/>
      <c r="AC141" s="190"/>
      <c r="AD141" s="198">
        <f t="shared" si="26"/>
        <v>0</v>
      </c>
      <c r="AE141" s="199">
        <v>0</v>
      </c>
      <c r="AF141" s="198">
        <f t="shared" si="27"/>
        <v>0</v>
      </c>
      <c r="AG141" s="213" t="str">
        <f t="shared" ref="AG141:AG161" si="36">IFERROR((AD141-AF141)/AD141, "")</f>
        <v/>
      </c>
      <c r="AH141" s="208"/>
    </row>
    <row r="142" spans="2:34" ht="15.75" thickBot="1" x14ac:dyDescent="0.3">
      <c r="B142" s="144">
        <v>131</v>
      </c>
      <c r="C142" s="135"/>
      <c r="D142" s="134"/>
      <c r="E142" s="145"/>
      <c r="F142" s="145"/>
      <c r="G142" s="147"/>
      <c r="H142" s="134"/>
      <c r="I142" s="145"/>
      <c r="J142" s="147"/>
      <c r="K142" s="134"/>
      <c r="L142" s="146"/>
      <c r="M142" s="147"/>
      <c r="N142" s="134"/>
      <c r="O142" s="136"/>
      <c r="P142" s="140">
        <f t="shared" si="33"/>
        <v>0</v>
      </c>
      <c r="Q142" s="148"/>
      <c r="R142" s="75"/>
      <c r="S142" s="109">
        <f t="shared" si="30"/>
        <v>0</v>
      </c>
      <c r="T142" s="113">
        <f t="shared" ref="T142:T161" si="37">+P142</f>
        <v>0</v>
      </c>
      <c r="U142" s="126" t="str">
        <f t="shared" si="31"/>
        <v xml:space="preserve"> </v>
      </c>
      <c r="V142" s="127" t="str">
        <f t="shared" si="34"/>
        <v/>
      </c>
      <c r="W142" s="128"/>
      <c r="X142" s="128" t="str">
        <f t="shared" si="35"/>
        <v/>
      </c>
      <c r="Y142" s="186">
        <f>IFERROR(IF(
   SUMIFS($X$12:X142,$C$12:C142,C142) &gt; VLOOKUP(C142,$AI$14:$AK$17,3,0),
   MAX(0, VLOOKUP(C142,$AI$14:$AK$17,3,0) - (SUMIFS($X$12:X142,$C$12:C142,C142)-X142)),
   X142
),0)</f>
        <v>0</v>
      </c>
      <c r="Z142" s="186">
        <f t="shared" si="32"/>
        <v>0</v>
      </c>
      <c r="AA142" s="291"/>
      <c r="AB142" s="292"/>
      <c r="AC142" s="190"/>
      <c r="AD142" s="198">
        <f t="shared" si="26"/>
        <v>0</v>
      </c>
      <c r="AE142" s="199">
        <v>0</v>
      </c>
      <c r="AF142" s="198">
        <f t="shared" si="27"/>
        <v>0</v>
      </c>
      <c r="AG142" s="213" t="str">
        <f t="shared" si="36"/>
        <v/>
      </c>
      <c r="AH142" s="208"/>
    </row>
    <row r="143" spans="2:34" ht="15.75" thickBot="1" x14ac:dyDescent="0.3">
      <c r="B143" s="149">
        <v>132</v>
      </c>
      <c r="C143" s="138"/>
      <c r="D143" s="137"/>
      <c r="E143" s="150"/>
      <c r="F143" s="150"/>
      <c r="G143" s="151"/>
      <c r="H143" s="137"/>
      <c r="I143" s="152"/>
      <c r="J143" s="154"/>
      <c r="K143" s="137"/>
      <c r="L143" s="152"/>
      <c r="M143" s="154"/>
      <c r="N143" s="137"/>
      <c r="O143" s="139"/>
      <c r="P143" s="141">
        <f t="shared" si="33"/>
        <v>0</v>
      </c>
      <c r="Q143" s="153"/>
      <c r="R143" s="75"/>
      <c r="S143" s="109">
        <f t="shared" si="30"/>
        <v>0</v>
      </c>
      <c r="T143" s="113">
        <f t="shared" si="37"/>
        <v>0</v>
      </c>
      <c r="U143" s="126" t="str">
        <f t="shared" si="31"/>
        <v xml:space="preserve"> </v>
      </c>
      <c r="V143" s="127" t="str">
        <f t="shared" si="34"/>
        <v/>
      </c>
      <c r="W143" s="128"/>
      <c r="X143" s="128" t="str">
        <f t="shared" si="35"/>
        <v/>
      </c>
      <c r="Y143" s="186">
        <f>IFERROR(IF(
   SUMIFS($X$12:X143,$C$12:C143,C143) &gt; VLOOKUP(C143,$AI$14:$AK$17,3,0),
   MAX(0, VLOOKUP(C143,$AI$14:$AK$17,3,0) - (SUMIFS($X$12:X143,$C$12:C143,C143)-X143)),
   X143
),0)</f>
        <v>0</v>
      </c>
      <c r="Z143" s="186">
        <f t="shared" si="32"/>
        <v>0</v>
      </c>
      <c r="AA143" s="291"/>
      <c r="AB143" s="292"/>
      <c r="AC143" s="190"/>
      <c r="AD143" s="198">
        <f t="shared" ref="AD143:AD161" si="38">+Y143</f>
        <v>0</v>
      </c>
      <c r="AE143" s="199">
        <v>0</v>
      </c>
      <c r="AF143" s="198">
        <f t="shared" si="27"/>
        <v>0</v>
      </c>
      <c r="AG143" s="213" t="str">
        <f t="shared" si="36"/>
        <v/>
      </c>
      <c r="AH143" s="208"/>
    </row>
    <row r="144" spans="2:34" ht="15.75" thickBot="1" x14ac:dyDescent="0.3">
      <c r="B144" s="144">
        <v>133</v>
      </c>
      <c r="C144" s="135"/>
      <c r="D144" s="134"/>
      <c r="E144" s="145"/>
      <c r="F144" s="145"/>
      <c r="G144" s="147"/>
      <c r="H144" s="134"/>
      <c r="I144" s="145"/>
      <c r="J144" s="147"/>
      <c r="K144" s="134"/>
      <c r="L144" s="146"/>
      <c r="M144" s="147"/>
      <c r="N144" s="134"/>
      <c r="O144" s="136"/>
      <c r="P144" s="140">
        <f t="shared" si="33"/>
        <v>0</v>
      </c>
      <c r="Q144" s="148"/>
      <c r="R144" s="75"/>
      <c r="S144" s="109">
        <f t="shared" si="30"/>
        <v>0</v>
      </c>
      <c r="T144" s="113">
        <f t="shared" si="37"/>
        <v>0</v>
      </c>
      <c r="U144" s="126" t="str">
        <f t="shared" si="31"/>
        <v xml:space="preserve"> </v>
      </c>
      <c r="V144" s="127" t="str">
        <f t="shared" si="34"/>
        <v/>
      </c>
      <c r="W144" s="128"/>
      <c r="X144" s="128" t="str">
        <f t="shared" si="35"/>
        <v/>
      </c>
      <c r="Y144" s="186">
        <f>IFERROR(IF(
   SUMIFS($X$12:X144,$C$12:C144,C144) &gt; VLOOKUP(C144,$AI$14:$AK$17,3,0),
   MAX(0, VLOOKUP(C144,$AI$14:$AK$17,3,0) - (SUMIFS($X$12:X144,$C$12:C144,C144)-X144)),
   X144
),0)</f>
        <v>0</v>
      </c>
      <c r="Z144" s="186">
        <f t="shared" si="32"/>
        <v>0</v>
      </c>
      <c r="AA144" s="291"/>
      <c r="AB144" s="292"/>
      <c r="AC144" s="190"/>
      <c r="AD144" s="198">
        <f t="shared" si="38"/>
        <v>0</v>
      </c>
      <c r="AE144" s="199">
        <v>0</v>
      </c>
      <c r="AF144" s="198">
        <f t="shared" si="27"/>
        <v>0</v>
      </c>
      <c r="AG144" s="213" t="str">
        <f t="shared" si="36"/>
        <v/>
      </c>
      <c r="AH144" s="208"/>
    </row>
    <row r="145" spans="2:34" ht="15.75" thickBot="1" x14ac:dyDescent="0.3">
      <c r="B145" s="149">
        <v>134</v>
      </c>
      <c r="C145" s="138"/>
      <c r="D145" s="137"/>
      <c r="E145" s="150"/>
      <c r="F145" s="150"/>
      <c r="G145" s="151"/>
      <c r="H145" s="137"/>
      <c r="I145" s="152"/>
      <c r="J145" s="154"/>
      <c r="K145" s="137"/>
      <c r="L145" s="152"/>
      <c r="M145" s="154"/>
      <c r="N145" s="137"/>
      <c r="O145" s="139"/>
      <c r="P145" s="141">
        <f t="shared" si="33"/>
        <v>0</v>
      </c>
      <c r="Q145" s="153"/>
      <c r="R145" s="75"/>
      <c r="S145" s="109">
        <f t="shared" si="30"/>
        <v>0</v>
      </c>
      <c r="T145" s="113">
        <f t="shared" si="37"/>
        <v>0</v>
      </c>
      <c r="U145" s="126" t="str">
        <f t="shared" si="31"/>
        <v xml:space="preserve"> </v>
      </c>
      <c r="V145" s="127" t="str">
        <f t="shared" si="34"/>
        <v/>
      </c>
      <c r="W145" s="128"/>
      <c r="X145" s="128" t="str">
        <f t="shared" si="35"/>
        <v/>
      </c>
      <c r="Y145" s="186">
        <f>IFERROR(IF(
   SUMIFS($X$12:X145,$C$12:C145,C145) &gt; VLOOKUP(C145,$AI$14:$AK$17,3,0),
   MAX(0, VLOOKUP(C145,$AI$14:$AK$17,3,0) - (SUMIFS($X$12:X145,$C$12:C145,C145)-X145)),
   X145
),0)</f>
        <v>0</v>
      </c>
      <c r="Z145" s="186">
        <f t="shared" si="32"/>
        <v>0</v>
      </c>
      <c r="AA145" s="291"/>
      <c r="AB145" s="292"/>
      <c r="AC145" s="190"/>
      <c r="AD145" s="198">
        <f t="shared" si="38"/>
        <v>0</v>
      </c>
      <c r="AE145" s="199">
        <v>0</v>
      </c>
      <c r="AF145" s="198">
        <f t="shared" si="27"/>
        <v>0</v>
      </c>
      <c r="AG145" s="213" t="str">
        <f t="shared" si="36"/>
        <v/>
      </c>
      <c r="AH145" s="208"/>
    </row>
    <row r="146" spans="2:34" ht="15.75" thickBot="1" x14ac:dyDescent="0.3">
      <c r="B146" s="144">
        <v>135</v>
      </c>
      <c r="C146" s="135"/>
      <c r="D146" s="134"/>
      <c r="E146" s="145"/>
      <c r="F146" s="145"/>
      <c r="G146" s="147"/>
      <c r="H146" s="134"/>
      <c r="I146" s="145"/>
      <c r="J146" s="147"/>
      <c r="K146" s="134"/>
      <c r="L146" s="146"/>
      <c r="M146" s="147"/>
      <c r="N146" s="134"/>
      <c r="O146" s="136"/>
      <c r="P146" s="140">
        <f t="shared" si="33"/>
        <v>0</v>
      </c>
      <c r="Q146" s="148"/>
      <c r="R146" s="75"/>
      <c r="S146" s="109">
        <f t="shared" si="30"/>
        <v>0</v>
      </c>
      <c r="T146" s="113">
        <f t="shared" si="37"/>
        <v>0</v>
      </c>
      <c r="U146" s="126" t="str">
        <f t="shared" si="31"/>
        <v xml:space="preserve"> </v>
      </c>
      <c r="V146" s="127" t="str">
        <f t="shared" si="34"/>
        <v/>
      </c>
      <c r="W146" s="128"/>
      <c r="X146" s="128" t="str">
        <f t="shared" si="35"/>
        <v/>
      </c>
      <c r="Y146" s="186">
        <f>IFERROR(IF(
   SUMIFS($X$12:X146,$C$12:C146,C146) &gt; VLOOKUP(C146,$AI$14:$AK$17,3,0),
   MAX(0, VLOOKUP(C146,$AI$14:$AK$17,3,0) - (SUMIFS($X$12:X146,$C$12:C146,C146)-X146)),
   X146
),0)</f>
        <v>0</v>
      </c>
      <c r="Z146" s="186">
        <f t="shared" si="32"/>
        <v>0</v>
      </c>
      <c r="AA146" s="291"/>
      <c r="AB146" s="292"/>
      <c r="AC146" s="190"/>
      <c r="AD146" s="198">
        <f t="shared" si="38"/>
        <v>0</v>
      </c>
      <c r="AE146" s="199">
        <v>0</v>
      </c>
      <c r="AF146" s="198">
        <f t="shared" si="27"/>
        <v>0</v>
      </c>
      <c r="AG146" s="213" t="str">
        <f t="shared" si="36"/>
        <v/>
      </c>
      <c r="AH146" s="208"/>
    </row>
    <row r="147" spans="2:34" ht="15.75" thickBot="1" x14ac:dyDescent="0.3">
      <c r="B147" s="149">
        <v>136</v>
      </c>
      <c r="C147" s="138"/>
      <c r="D147" s="137"/>
      <c r="E147" s="150"/>
      <c r="F147" s="150"/>
      <c r="G147" s="151"/>
      <c r="H147" s="137"/>
      <c r="I147" s="152"/>
      <c r="J147" s="154"/>
      <c r="K147" s="137"/>
      <c r="L147" s="152"/>
      <c r="M147" s="154"/>
      <c r="N147" s="137"/>
      <c r="O147" s="139"/>
      <c r="P147" s="141">
        <f t="shared" si="33"/>
        <v>0</v>
      </c>
      <c r="Q147" s="153"/>
      <c r="R147" s="75"/>
      <c r="S147" s="109">
        <f t="shared" si="30"/>
        <v>0</v>
      </c>
      <c r="T147" s="113">
        <f t="shared" si="37"/>
        <v>0</v>
      </c>
      <c r="U147" s="126" t="str">
        <f t="shared" si="31"/>
        <v xml:space="preserve"> </v>
      </c>
      <c r="V147" s="127" t="str">
        <f t="shared" si="34"/>
        <v/>
      </c>
      <c r="W147" s="128"/>
      <c r="X147" s="128" t="str">
        <f t="shared" si="35"/>
        <v/>
      </c>
      <c r="Y147" s="186">
        <f>IFERROR(IF(
   SUMIFS($X$12:X147,$C$12:C147,C147) &gt; VLOOKUP(C147,$AI$14:$AK$17,3,0),
   MAX(0, VLOOKUP(C147,$AI$14:$AK$17,3,0) - (SUMIFS($X$12:X147,$C$12:C147,C147)-X147)),
   X147
),0)</f>
        <v>0</v>
      </c>
      <c r="Z147" s="186">
        <f t="shared" si="32"/>
        <v>0</v>
      </c>
      <c r="AA147" s="291"/>
      <c r="AB147" s="292"/>
      <c r="AC147" s="190"/>
      <c r="AD147" s="198">
        <f t="shared" si="38"/>
        <v>0</v>
      </c>
      <c r="AE147" s="199">
        <v>0</v>
      </c>
      <c r="AF147" s="198">
        <f t="shared" si="27"/>
        <v>0</v>
      </c>
      <c r="AG147" s="213" t="str">
        <f t="shared" si="36"/>
        <v/>
      </c>
      <c r="AH147" s="208"/>
    </row>
    <row r="148" spans="2:34" ht="15.75" thickBot="1" x14ac:dyDescent="0.3">
      <c r="B148" s="144">
        <v>137</v>
      </c>
      <c r="C148" s="135"/>
      <c r="D148" s="134"/>
      <c r="E148" s="145"/>
      <c r="F148" s="145"/>
      <c r="G148" s="147"/>
      <c r="H148" s="134"/>
      <c r="I148" s="145"/>
      <c r="J148" s="147"/>
      <c r="K148" s="134"/>
      <c r="L148" s="146"/>
      <c r="M148" s="147"/>
      <c r="N148" s="134"/>
      <c r="O148" s="136"/>
      <c r="P148" s="140">
        <f t="shared" si="33"/>
        <v>0</v>
      </c>
      <c r="Q148" s="148"/>
      <c r="R148" s="75"/>
      <c r="S148" s="109">
        <f t="shared" si="30"/>
        <v>0</v>
      </c>
      <c r="T148" s="113">
        <f t="shared" si="37"/>
        <v>0</v>
      </c>
      <c r="U148" s="126" t="str">
        <f t="shared" si="31"/>
        <v xml:space="preserve"> </v>
      </c>
      <c r="V148" s="127" t="str">
        <f t="shared" si="34"/>
        <v/>
      </c>
      <c r="W148" s="128"/>
      <c r="X148" s="128" t="str">
        <f t="shared" si="35"/>
        <v/>
      </c>
      <c r="Y148" s="186">
        <f>IFERROR(IF(
   SUMIFS($X$12:X148,$C$12:C148,C148) &gt; VLOOKUP(C148,$AI$14:$AK$17,3,0),
   MAX(0, VLOOKUP(C148,$AI$14:$AK$17,3,0) - (SUMIFS($X$12:X148,$C$12:C148,C148)-X148)),
   X148
),0)</f>
        <v>0</v>
      </c>
      <c r="Z148" s="186">
        <f t="shared" si="32"/>
        <v>0</v>
      </c>
      <c r="AA148" s="291"/>
      <c r="AB148" s="292"/>
      <c r="AC148" s="190"/>
      <c r="AD148" s="198">
        <f t="shared" si="38"/>
        <v>0</v>
      </c>
      <c r="AE148" s="199">
        <v>0</v>
      </c>
      <c r="AF148" s="198">
        <f t="shared" si="27"/>
        <v>0</v>
      </c>
      <c r="AG148" s="213" t="str">
        <f t="shared" si="36"/>
        <v/>
      </c>
      <c r="AH148" s="208"/>
    </row>
    <row r="149" spans="2:34" ht="15.75" thickBot="1" x14ac:dyDescent="0.3">
      <c r="B149" s="149">
        <v>138</v>
      </c>
      <c r="C149" s="138"/>
      <c r="D149" s="137"/>
      <c r="E149" s="150"/>
      <c r="F149" s="150"/>
      <c r="G149" s="151"/>
      <c r="H149" s="137"/>
      <c r="I149" s="152"/>
      <c r="J149" s="154"/>
      <c r="K149" s="137"/>
      <c r="L149" s="152"/>
      <c r="M149" s="154"/>
      <c r="N149" s="137"/>
      <c r="O149" s="139"/>
      <c r="P149" s="141">
        <f t="shared" si="33"/>
        <v>0</v>
      </c>
      <c r="Q149" s="153"/>
      <c r="R149" s="75"/>
      <c r="S149" s="109">
        <f t="shared" si="30"/>
        <v>0</v>
      </c>
      <c r="T149" s="113">
        <f t="shared" si="37"/>
        <v>0</v>
      </c>
      <c r="U149" s="126" t="str">
        <f t="shared" si="31"/>
        <v xml:space="preserve"> </v>
      </c>
      <c r="V149" s="127" t="str">
        <f t="shared" si="34"/>
        <v/>
      </c>
      <c r="W149" s="128"/>
      <c r="X149" s="128" t="str">
        <f t="shared" si="35"/>
        <v/>
      </c>
      <c r="Y149" s="186">
        <f>IFERROR(IF(
   SUMIFS($X$12:X149,$C$12:C149,C149) &gt; VLOOKUP(C149,$AI$14:$AK$17,3,0),
   MAX(0, VLOOKUP(C149,$AI$14:$AK$17,3,0) - (SUMIFS($X$12:X149,$C$12:C149,C149)-X149)),
   X149
),0)</f>
        <v>0</v>
      </c>
      <c r="Z149" s="186">
        <f t="shared" si="32"/>
        <v>0</v>
      </c>
      <c r="AA149" s="291"/>
      <c r="AB149" s="292"/>
      <c r="AC149" s="190"/>
      <c r="AD149" s="198">
        <f t="shared" si="38"/>
        <v>0</v>
      </c>
      <c r="AE149" s="199">
        <v>0</v>
      </c>
      <c r="AF149" s="198">
        <f t="shared" ref="AF149:AF161" si="39">IFERROR(AD149*AE149, 0)</f>
        <v>0</v>
      </c>
      <c r="AG149" s="213" t="str">
        <f t="shared" si="36"/>
        <v/>
      </c>
      <c r="AH149" s="208"/>
    </row>
    <row r="150" spans="2:34" ht="15.75" thickBot="1" x14ac:dyDescent="0.3">
      <c r="B150" s="144">
        <v>139</v>
      </c>
      <c r="C150" s="135"/>
      <c r="D150" s="134"/>
      <c r="E150" s="145"/>
      <c r="F150" s="145"/>
      <c r="G150" s="147"/>
      <c r="H150" s="134"/>
      <c r="I150" s="145"/>
      <c r="J150" s="147"/>
      <c r="K150" s="134"/>
      <c r="L150" s="146"/>
      <c r="M150" s="147"/>
      <c r="N150" s="134"/>
      <c r="O150" s="136"/>
      <c r="P150" s="140">
        <f t="shared" si="33"/>
        <v>0</v>
      </c>
      <c r="Q150" s="148"/>
      <c r="R150" s="75"/>
      <c r="S150" s="109">
        <f t="shared" si="30"/>
        <v>0</v>
      </c>
      <c r="T150" s="113">
        <f t="shared" si="37"/>
        <v>0</v>
      </c>
      <c r="U150" s="126" t="str">
        <f t="shared" si="31"/>
        <v xml:space="preserve"> </v>
      </c>
      <c r="V150" s="127" t="str">
        <f t="shared" si="34"/>
        <v/>
      </c>
      <c r="W150" s="128"/>
      <c r="X150" s="128" t="str">
        <f t="shared" si="35"/>
        <v/>
      </c>
      <c r="Y150" s="186">
        <f>IFERROR(IF(
   SUMIFS($X$12:X150,$C$12:C150,C150) &gt; VLOOKUP(C150,$AI$14:$AK$17,3,0),
   MAX(0, VLOOKUP(C150,$AI$14:$AK$17,3,0) - (SUMIFS($X$12:X150,$C$12:C150,C150)-X150)),
   X150
),0)</f>
        <v>0</v>
      </c>
      <c r="Z150" s="186">
        <f t="shared" si="32"/>
        <v>0</v>
      </c>
      <c r="AA150" s="291"/>
      <c r="AB150" s="292"/>
      <c r="AC150" s="190"/>
      <c r="AD150" s="198">
        <f t="shared" si="38"/>
        <v>0</v>
      </c>
      <c r="AE150" s="199">
        <v>0</v>
      </c>
      <c r="AF150" s="198">
        <f t="shared" si="39"/>
        <v>0</v>
      </c>
      <c r="AG150" s="213" t="str">
        <f t="shared" si="36"/>
        <v/>
      </c>
      <c r="AH150" s="208"/>
    </row>
    <row r="151" spans="2:34" ht="15.75" thickBot="1" x14ac:dyDescent="0.3">
      <c r="B151" s="149">
        <v>140</v>
      </c>
      <c r="C151" s="138"/>
      <c r="D151" s="137"/>
      <c r="E151" s="150"/>
      <c r="F151" s="150"/>
      <c r="G151" s="151"/>
      <c r="H151" s="137"/>
      <c r="I151" s="152"/>
      <c r="J151" s="154"/>
      <c r="K151" s="137"/>
      <c r="L151" s="152"/>
      <c r="M151" s="154"/>
      <c r="N151" s="137"/>
      <c r="O151" s="139"/>
      <c r="P151" s="141">
        <f t="shared" si="33"/>
        <v>0</v>
      </c>
      <c r="Q151" s="153"/>
      <c r="R151" s="75"/>
      <c r="S151" s="109">
        <f t="shared" si="30"/>
        <v>0</v>
      </c>
      <c r="T151" s="113">
        <f t="shared" si="37"/>
        <v>0</v>
      </c>
      <c r="U151" s="126" t="str">
        <f t="shared" si="31"/>
        <v xml:space="preserve"> </v>
      </c>
      <c r="V151" s="127" t="str">
        <f t="shared" si="34"/>
        <v/>
      </c>
      <c r="W151" s="128"/>
      <c r="X151" s="128" t="str">
        <f t="shared" si="35"/>
        <v/>
      </c>
      <c r="Y151" s="186">
        <f>IFERROR(IF(
   SUMIFS($X$12:X151,$C$12:C151,C151) &gt; VLOOKUP(C151,$AI$14:$AK$17,3,0),
   MAX(0, VLOOKUP(C151,$AI$14:$AK$17,3,0) - (SUMIFS($X$12:X151,$C$12:C151,C151)-X151)),
   X151
),0)</f>
        <v>0</v>
      </c>
      <c r="Z151" s="186">
        <f t="shared" si="32"/>
        <v>0</v>
      </c>
      <c r="AA151" s="291"/>
      <c r="AB151" s="292"/>
      <c r="AC151" s="190"/>
      <c r="AD151" s="198">
        <f t="shared" si="38"/>
        <v>0</v>
      </c>
      <c r="AE151" s="199">
        <v>0</v>
      </c>
      <c r="AF151" s="198">
        <f t="shared" si="39"/>
        <v>0</v>
      </c>
      <c r="AG151" s="213" t="str">
        <f t="shared" si="36"/>
        <v/>
      </c>
      <c r="AH151" s="208"/>
    </row>
    <row r="152" spans="2:34" ht="15.75" thickBot="1" x14ac:dyDescent="0.3">
      <c r="B152" s="144">
        <v>141</v>
      </c>
      <c r="C152" s="135"/>
      <c r="D152" s="134"/>
      <c r="E152" s="145"/>
      <c r="F152" s="145"/>
      <c r="G152" s="147"/>
      <c r="H152" s="134"/>
      <c r="I152" s="145"/>
      <c r="J152" s="147"/>
      <c r="K152" s="134"/>
      <c r="L152" s="146"/>
      <c r="M152" s="147"/>
      <c r="N152" s="134"/>
      <c r="O152" s="136"/>
      <c r="P152" s="140">
        <f t="shared" si="33"/>
        <v>0</v>
      </c>
      <c r="Q152" s="148"/>
      <c r="R152" s="75"/>
      <c r="S152" s="109">
        <f t="shared" si="30"/>
        <v>0</v>
      </c>
      <c r="T152" s="113">
        <f t="shared" si="37"/>
        <v>0</v>
      </c>
      <c r="U152" s="126" t="str">
        <f t="shared" si="31"/>
        <v xml:space="preserve"> </v>
      </c>
      <c r="V152" s="127" t="str">
        <f t="shared" si="34"/>
        <v/>
      </c>
      <c r="W152" s="128"/>
      <c r="X152" s="128" t="str">
        <f t="shared" si="35"/>
        <v/>
      </c>
      <c r="Y152" s="186">
        <f>IFERROR(IF(
   SUMIFS($X$12:X152,$C$12:C152,C152) &gt; VLOOKUP(C152,$AI$14:$AK$17,3,0),
   MAX(0, VLOOKUP(C152,$AI$14:$AK$17,3,0) - (SUMIFS($X$12:X152,$C$12:C152,C152)-X152)),
   X152
),0)</f>
        <v>0</v>
      </c>
      <c r="Z152" s="186">
        <f t="shared" si="32"/>
        <v>0</v>
      </c>
      <c r="AA152" s="291"/>
      <c r="AB152" s="292"/>
      <c r="AC152" s="190"/>
      <c r="AD152" s="198">
        <f t="shared" si="38"/>
        <v>0</v>
      </c>
      <c r="AE152" s="199">
        <v>0</v>
      </c>
      <c r="AF152" s="198">
        <f t="shared" si="39"/>
        <v>0</v>
      </c>
      <c r="AG152" s="213" t="str">
        <f t="shared" si="36"/>
        <v/>
      </c>
      <c r="AH152" s="208"/>
    </row>
    <row r="153" spans="2:34" ht="15.75" thickBot="1" x14ac:dyDescent="0.3">
      <c r="B153" s="149">
        <v>142</v>
      </c>
      <c r="C153" s="138"/>
      <c r="D153" s="137"/>
      <c r="E153" s="150"/>
      <c r="F153" s="150"/>
      <c r="G153" s="151"/>
      <c r="H153" s="137"/>
      <c r="I153" s="152"/>
      <c r="J153" s="154"/>
      <c r="K153" s="137"/>
      <c r="L153" s="152"/>
      <c r="M153" s="154"/>
      <c r="N153" s="137"/>
      <c r="O153" s="139"/>
      <c r="P153" s="141">
        <f t="shared" si="33"/>
        <v>0</v>
      </c>
      <c r="Q153" s="153"/>
      <c r="R153" s="75"/>
      <c r="S153" s="109">
        <f t="shared" si="30"/>
        <v>0</v>
      </c>
      <c r="T153" s="113">
        <f t="shared" si="37"/>
        <v>0</v>
      </c>
      <c r="U153" s="126" t="str">
        <f t="shared" si="31"/>
        <v xml:space="preserve"> </v>
      </c>
      <c r="V153" s="127" t="str">
        <f t="shared" si="34"/>
        <v/>
      </c>
      <c r="W153" s="128"/>
      <c r="X153" s="128" t="str">
        <f t="shared" si="35"/>
        <v/>
      </c>
      <c r="Y153" s="186">
        <f>IFERROR(IF(
   SUMIFS($X$12:X153,$C$12:C153,C153) &gt; VLOOKUP(C153,$AI$14:$AK$17,3,0),
   MAX(0, VLOOKUP(C153,$AI$14:$AK$17,3,0) - (SUMIFS($X$12:X153,$C$12:C153,C153)-X153)),
   X153
),0)</f>
        <v>0</v>
      </c>
      <c r="Z153" s="186">
        <f t="shared" si="32"/>
        <v>0</v>
      </c>
      <c r="AA153" s="291"/>
      <c r="AB153" s="292"/>
      <c r="AC153" s="190"/>
      <c r="AD153" s="198">
        <f t="shared" si="38"/>
        <v>0</v>
      </c>
      <c r="AE153" s="199">
        <v>0</v>
      </c>
      <c r="AF153" s="198">
        <f t="shared" si="39"/>
        <v>0</v>
      </c>
      <c r="AG153" s="213" t="str">
        <f t="shared" si="36"/>
        <v/>
      </c>
      <c r="AH153" s="208"/>
    </row>
    <row r="154" spans="2:34" ht="15.75" thickBot="1" x14ac:dyDescent="0.3">
      <c r="B154" s="144">
        <v>143</v>
      </c>
      <c r="C154" s="135"/>
      <c r="D154" s="134"/>
      <c r="E154" s="145"/>
      <c r="F154" s="145"/>
      <c r="G154" s="147"/>
      <c r="H154" s="134"/>
      <c r="I154" s="145"/>
      <c r="J154" s="147"/>
      <c r="K154" s="134"/>
      <c r="L154" s="146"/>
      <c r="M154" s="147"/>
      <c r="N154" s="134"/>
      <c r="O154" s="136"/>
      <c r="P154" s="140">
        <f t="shared" si="33"/>
        <v>0</v>
      </c>
      <c r="Q154" s="148"/>
      <c r="R154" s="75"/>
      <c r="S154" s="109">
        <f t="shared" si="30"/>
        <v>0</v>
      </c>
      <c r="T154" s="113">
        <f t="shared" si="37"/>
        <v>0</v>
      </c>
      <c r="U154" s="126" t="str">
        <f t="shared" si="31"/>
        <v xml:space="preserve"> </v>
      </c>
      <c r="V154" s="127" t="str">
        <f t="shared" si="34"/>
        <v/>
      </c>
      <c r="W154" s="128"/>
      <c r="X154" s="128" t="str">
        <f t="shared" si="35"/>
        <v/>
      </c>
      <c r="Y154" s="186">
        <f>IFERROR(IF(
   SUMIFS($X$12:X154,$C$12:C154,C154) &gt; VLOOKUP(C154,$AI$14:$AK$17,3,0),
   MAX(0, VLOOKUP(C154,$AI$14:$AK$17,3,0) - (SUMIFS($X$12:X154,$C$12:C154,C154)-X154)),
   X154
),0)</f>
        <v>0</v>
      </c>
      <c r="Z154" s="186">
        <f t="shared" si="32"/>
        <v>0</v>
      </c>
      <c r="AA154" s="291"/>
      <c r="AB154" s="292"/>
      <c r="AC154" s="190"/>
      <c r="AD154" s="198">
        <f t="shared" si="38"/>
        <v>0</v>
      </c>
      <c r="AE154" s="199">
        <v>0</v>
      </c>
      <c r="AF154" s="198">
        <f t="shared" si="39"/>
        <v>0</v>
      </c>
      <c r="AG154" s="213" t="str">
        <f t="shared" si="36"/>
        <v/>
      </c>
      <c r="AH154" s="208"/>
    </row>
    <row r="155" spans="2:34" ht="15.75" thickBot="1" x14ac:dyDescent="0.3">
      <c r="B155" s="149">
        <v>144</v>
      </c>
      <c r="C155" s="138"/>
      <c r="D155" s="137"/>
      <c r="E155" s="150"/>
      <c r="F155" s="150"/>
      <c r="G155" s="151"/>
      <c r="H155" s="137"/>
      <c r="I155" s="152"/>
      <c r="J155" s="154"/>
      <c r="K155" s="137"/>
      <c r="L155" s="152"/>
      <c r="M155" s="154"/>
      <c r="N155" s="137"/>
      <c r="O155" s="139"/>
      <c r="P155" s="141">
        <f t="shared" si="33"/>
        <v>0</v>
      </c>
      <c r="Q155" s="153"/>
      <c r="R155" s="75"/>
      <c r="S155" s="109">
        <f t="shared" si="30"/>
        <v>0</v>
      </c>
      <c r="T155" s="113">
        <f t="shared" si="37"/>
        <v>0</v>
      </c>
      <c r="U155" s="126" t="str">
        <f t="shared" si="31"/>
        <v xml:space="preserve"> </v>
      </c>
      <c r="V155" s="127" t="str">
        <f t="shared" si="34"/>
        <v/>
      </c>
      <c r="W155" s="128"/>
      <c r="X155" s="128" t="str">
        <f t="shared" si="35"/>
        <v/>
      </c>
      <c r="Y155" s="186">
        <f>IFERROR(IF(
   SUMIFS($X$12:X155,$C$12:C155,C155) &gt; VLOOKUP(C155,$AI$14:$AK$17,3,0),
   MAX(0, VLOOKUP(C155,$AI$14:$AK$17,3,0) - (SUMIFS($X$12:X155,$C$12:C155,C155)-X155)),
   X155
),0)</f>
        <v>0</v>
      </c>
      <c r="Z155" s="186">
        <f t="shared" si="32"/>
        <v>0</v>
      </c>
      <c r="AA155" s="291"/>
      <c r="AB155" s="292"/>
      <c r="AC155" s="190"/>
      <c r="AD155" s="198">
        <f t="shared" si="38"/>
        <v>0</v>
      </c>
      <c r="AE155" s="199">
        <v>0</v>
      </c>
      <c r="AF155" s="198">
        <f t="shared" si="39"/>
        <v>0</v>
      </c>
      <c r="AG155" s="213" t="str">
        <f t="shared" si="36"/>
        <v/>
      </c>
      <c r="AH155" s="208"/>
    </row>
    <row r="156" spans="2:34" ht="15.75" thickBot="1" x14ac:dyDescent="0.3">
      <c r="B156" s="144">
        <v>145</v>
      </c>
      <c r="C156" s="135"/>
      <c r="D156" s="134"/>
      <c r="E156" s="145"/>
      <c r="F156" s="145"/>
      <c r="G156" s="147"/>
      <c r="H156" s="134"/>
      <c r="I156" s="145"/>
      <c r="J156" s="147"/>
      <c r="K156" s="134"/>
      <c r="L156" s="146"/>
      <c r="M156" s="147"/>
      <c r="N156" s="134"/>
      <c r="O156" s="136"/>
      <c r="P156" s="140">
        <f t="shared" si="33"/>
        <v>0</v>
      </c>
      <c r="Q156" s="148"/>
      <c r="R156" s="75"/>
      <c r="S156" s="109">
        <f t="shared" si="30"/>
        <v>0</v>
      </c>
      <c r="T156" s="113">
        <f t="shared" si="37"/>
        <v>0</v>
      </c>
      <c r="U156" s="126" t="str">
        <f t="shared" si="31"/>
        <v xml:space="preserve"> </v>
      </c>
      <c r="V156" s="127" t="str">
        <f t="shared" si="34"/>
        <v/>
      </c>
      <c r="W156" s="128"/>
      <c r="X156" s="128" t="str">
        <f t="shared" si="35"/>
        <v/>
      </c>
      <c r="Y156" s="186">
        <f>IFERROR(IF(
   SUMIFS($X$12:X156,$C$12:C156,C156) &gt; VLOOKUP(C156,$AI$14:$AK$17,3,0),
   MAX(0, VLOOKUP(C156,$AI$14:$AK$17,3,0) - (SUMIFS($X$12:X156,$C$12:C156,C156)-X156)),
   X156
),0)</f>
        <v>0</v>
      </c>
      <c r="Z156" s="186">
        <f t="shared" si="32"/>
        <v>0</v>
      </c>
      <c r="AA156" s="291"/>
      <c r="AB156" s="292"/>
      <c r="AC156" s="190"/>
      <c r="AD156" s="198">
        <f t="shared" si="38"/>
        <v>0</v>
      </c>
      <c r="AE156" s="199">
        <v>0</v>
      </c>
      <c r="AF156" s="198">
        <f t="shared" si="39"/>
        <v>0</v>
      </c>
      <c r="AG156" s="213" t="str">
        <f t="shared" si="36"/>
        <v/>
      </c>
      <c r="AH156" s="208"/>
    </row>
    <row r="157" spans="2:34" ht="15.75" thickBot="1" x14ac:dyDescent="0.3">
      <c r="B157" s="149">
        <v>146</v>
      </c>
      <c r="C157" s="138"/>
      <c r="D157" s="137"/>
      <c r="E157" s="150"/>
      <c r="F157" s="150"/>
      <c r="G157" s="151"/>
      <c r="H157" s="137"/>
      <c r="I157" s="152"/>
      <c r="J157" s="154"/>
      <c r="K157" s="137"/>
      <c r="L157" s="152"/>
      <c r="M157" s="154"/>
      <c r="N157" s="137"/>
      <c r="O157" s="139"/>
      <c r="P157" s="141">
        <f t="shared" si="33"/>
        <v>0</v>
      </c>
      <c r="Q157" s="153"/>
      <c r="R157" s="75"/>
      <c r="S157" s="109">
        <f t="shared" si="30"/>
        <v>0</v>
      </c>
      <c r="T157" s="113">
        <f t="shared" si="37"/>
        <v>0</v>
      </c>
      <c r="U157" s="126" t="str">
        <f t="shared" si="31"/>
        <v xml:space="preserve"> </v>
      </c>
      <c r="V157" s="127" t="str">
        <f t="shared" si="34"/>
        <v/>
      </c>
      <c r="W157" s="128"/>
      <c r="X157" s="128" t="str">
        <f t="shared" si="35"/>
        <v/>
      </c>
      <c r="Y157" s="186">
        <f>IFERROR(IF(
   SUMIFS($X$12:X157,$C$12:C157,C157) &gt; VLOOKUP(C157,$AI$14:$AK$17,3,0),
   MAX(0, VLOOKUP(C157,$AI$14:$AK$17,3,0) - (SUMIFS($X$12:X157,$C$12:C157,C157)-X157)),
   X157
),0)</f>
        <v>0</v>
      </c>
      <c r="Z157" s="186">
        <f t="shared" si="32"/>
        <v>0</v>
      </c>
      <c r="AA157" s="291"/>
      <c r="AB157" s="292"/>
      <c r="AC157" s="190"/>
      <c r="AD157" s="198">
        <f t="shared" si="38"/>
        <v>0</v>
      </c>
      <c r="AE157" s="199">
        <v>0</v>
      </c>
      <c r="AF157" s="198">
        <f t="shared" si="39"/>
        <v>0</v>
      </c>
      <c r="AG157" s="213" t="str">
        <f t="shared" si="36"/>
        <v/>
      </c>
      <c r="AH157" s="208"/>
    </row>
    <row r="158" spans="2:34" ht="15.75" thickBot="1" x14ac:dyDescent="0.3">
      <c r="B158" s="144">
        <v>147</v>
      </c>
      <c r="C158" s="135"/>
      <c r="D158" s="134"/>
      <c r="E158" s="145"/>
      <c r="F158" s="145"/>
      <c r="G158" s="147"/>
      <c r="H158" s="134"/>
      <c r="I158" s="145"/>
      <c r="J158" s="147"/>
      <c r="K158" s="134"/>
      <c r="L158" s="146"/>
      <c r="M158" s="147"/>
      <c r="N158" s="134"/>
      <c r="O158" s="136"/>
      <c r="P158" s="140">
        <f t="shared" si="33"/>
        <v>0</v>
      </c>
      <c r="Q158" s="148"/>
      <c r="R158" s="75"/>
      <c r="S158" s="109">
        <f t="shared" si="30"/>
        <v>0</v>
      </c>
      <c r="T158" s="113">
        <f t="shared" si="37"/>
        <v>0</v>
      </c>
      <c r="U158" s="126" t="str">
        <f t="shared" si="31"/>
        <v xml:space="preserve"> </v>
      </c>
      <c r="V158" s="127" t="str">
        <f t="shared" si="34"/>
        <v/>
      </c>
      <c r="W158" s="128"/>
      <c r="X158" s="128" t="str">
        <f t="shared" si="35"/>
        <v/>
      </c>
      <c r="Y158" s="186">
        <f>IFERROR(IF(
   SUMIFS($X$12:X158,$C$12:C158,C158) &gt; VLOOKUP(C158,$AI$14:$AK$17,3,0),
   MAX(0, VLOOKUP(C158,$AI$14:$AK$17,3,0) - (SUMIFS($X$12:X158,$C$12:C158,C158)-X158)),
   X158
),0)</f>
        <v>0</v>
      </c>
      <c r="Z158" s="186">
        <f t="shared" si="32"/>
        <v>0</v>
      </c>
      <c r="AA158" s="291"/>
      <c r="AB158" s="292"/>
      <c r="AC158" s="190"/>
      <c r="AD158" s="198">
        <f t="shared" si="38"/>
        <v>0</v>
      </c>
      <c r="AE158" s="199">
        <v>0</v>
      </c>
      <c r="AF158" s="198">
        <f t="shared" si="39"/>
        <v>0</v>
      </c>
      <c r="AG158" s="213" t="str">
        <f t="shared" si="36"/>
        <v/>
      </c>
      <c r="AH158" s="208"/>
    </row>
    <row r="159" spans="2:34" ht="15.75" thickBot="1" x14ac:dyDescent="0.3">
      <c r="B159" s="149">
        <v>148</v>
      </c>
      <c r="C159" s="138"/>
      <c r="D159" s="137"/>
      <c r="E159" s="150"/>
      <c r="F159" s="150"/>
      <c r="G159" s="151"/>
      <c r="H159" s="137"/>
      <c r="I159" s="152"/>
      <c r="J159" s="154"/>
      <c r="K159" s="137"/>
      <c r="L159" s="152"/>
      <c r="M159" s="154"/>
      <c r="N159" s="137"/>
      <c r="O159" s="139"/>
      <c r="P159" s="141">
        <f t="shared" si="33"/>
        <v>0</v>
      </c>
      <c r="Q159" s="153"/>
      <c r="R159" s="75"/>
      <c r="S159" s="109">
        <f t="shared" si="30"/>
        <v>0</v>
      </c>
      <c r="T159" s="113">
        <f t="shared" si="37"/>
        <v>0</v>
      </c>
      <c r="U159" s="126" t="str">
        <f t="shared" si="31"/>
        <v xml:space="preserve"> </v>
      </c>
      <c r="V159" s="127" t="str">
        <f t="shared" si="34"/>
        <v/>
      </c>
      <c r="W159" s="128"/>
      <c r="X159" s="128" t="str">
        <f t="shared" si="35"/>
        <v/>
      </c>
      <c r="Y159" s="186">
        <f>IFERROR(IF(
   SUMIFS($X$12:X159,$C$12:C159,C159) &gt; VLOOKUP(C159,$AI$14:$AK$17,3,0),
   MAX(0, VLOOKUP(C159,$AI$14:$AK$17,3,0) - (SUMIFS($X$12:X159,$C$12:C159,C159)-X159)),
   X159
),0)</f>
        <v>0</v>
      </c>
      <c r="Z159" s="186">
        <f t="shared" si="32"/>
        <v>0</v>
      </c>
      <c r="AA159" s="291"/>
      <c r="AB159" s="292"/>
      <c r="AC159" s="190"/>
      <c r="AD159" s="198">
        <f t="shared" si="38"/>
        <v>0</v>
      </c>
      <c r="AE159" s="199">
        <v>0</v>
      </c>
      <c r="AF159" s="198">
        <f t="shared" si="39"/>
        <v>0</v>
      </c>
      <c r="AG159" s="213" t="str">
        <f t="shared" si="36"/>
        <v/>
      </c>
      <c r="AH159" s="208"/>
    </row>
    <row r="160" spans="2:34" ht="15.75" thickBot="1" x14ac:dyDescent="0.3">
      <c r="B160" s="144">
        <v>149</v>
      </c>
      <c r="C160" s="135"/>
      <c r="D160" s="134"/>
      <c r="E160" s="145"/>
      <c r="F160" s="145"/>
      <c r="G160" s="147"/>
      <c r="H160" s="134"/>
      <c r="I160" s="145"/>
      <c r="J160" s="147"/>
      <c r="K160" s="134"/>
      <c r="L160" s="146"/>
      <c r="M160" s="147"/>
      <c r="N160" s="134"/>
      <c r="O160" s="136"/>
      <c r="P160" s="140">
        <f t="shared" si="33"/>
        <v>0</v>
      </c>
      <c r="Q160" s="148"/>
      <c r="R160" s="75"/>
      <c r="S160" s="109">
        <f t="shared" si="30"/>
        <v>0</v>
      </c>
      <c r="T160" s="113">
        <f t="shared" si="37"/>
        <v>0</v>
      </c>
      <c r="U160" s="126" t="str">
        <f t="shared" si="31"/>
        <v xml:space="preserve"> </v>
      </c>
      <c r="V160" s="127" t="str">
        <f t="shared" si="34"/>
        <v/>
      </c>
      <c r="W160" s="128"/>
      <c r="X160" s="128" t="str">
        <f t="shared" si="35"/>
        <v/>
      </c>
      <c r="Y160" s="186">
        <f>IFERROR(IF(
   SUMIFS($X$12:X160,$C$12:C160,C160) &gt; VLOOKUP(C160,$AI$14:$AK$17,3,0),
   MAX(0, VLOOKUP(C160,$AI$14:$AK$17,3,0) - (SUMIFS($X$12:X160,$C$12:C160,C160)-X160)),
   X160
),0)</f>
        <v>0</v>
      </c>
      <c r="Z160" s="186">
        <f t="shared" si="32"/>
        <v>0</v>
      </c>
      <c r="AA160" s="291"/>
      <c r="AB160" s="292"/>
      <c r="AC160" s="190"/>
      <c r="AD160" s="198">
        <f t="shared" si="38"/>
        <v>0</v>
      </c>
      <c r="AE160" s="199">
        <v>0</v>
      </c>
      <c r="AF160" s="198">
        <f t="shared" si="39"/>
        <v>0</v>
      </c>
      <c r="AG160" s="213" t="str">
        <f t="shared" si="36"/>
        <v/>
      </c>
      <c r="AH160" s="208"/>
    </row>
    <row r="161" spans="2:39" ht="15.75" thickBot="1" x14ac:dyDescent="0.3">
      <c r="B161" s="149">
        <v>150</v>
      </c>
      <c r="C161" s="138"/>
      <c r="D161" s="137"/>
      <c r="E161" s="150"/>
      <c r="F161" s="150"/>
      <c r="G161" s="151"/>
      <c r="H161" s="137"/>
      <c r="I161" s="152"/>
      <c r="J161" s="154"/>
      <c r="K161" s="137"/>
      <c r="L161" s="152"/>
      <c r="M161" s="154"/>
      <c r="N161" s="137"/>
      <c r="O161" s="139"/>
      <c r="P161" s="141">
        <f t="shared" si="33"/>
        <v>0</v>
      </c>
      <c r="Q161" s="153"/>
      <c r="R161" s="75"/>
      <c r="S161" s="109">
        <f t="shared" si="30"/>
        <v>0</v>
      </c>
      <c r="T161" s="113">
        <f t="shared" si="37"/>
        <v>0</v>
      </c>
      <c r="U161" s="126" t="str">
        <f t="shared" si="31"/>
        <v xml:space="preserve"> </v>
      </c>
      <c r="V161" s="127" t="str">
        <f t="shared" si="34"/>
        <v/>
      </c>
      <c r="W161" s="128"/>
      <c r="X161" s="128" t="str">
        <f t="shared" si="35"/>
        <v/>
      </c>
      <c r="Y161" s="186">
        <f>IFERROR(IF(
   SUMIFS($X$12:X161,$C$12:C161,C161) &gt; VLOOKUP(C161,$AI$14:$AK$17,3,0),
   MAX(0, VLOOKUP(C161,$AI$14:$AK$17,3,0) - (SUMIFS($X$12:X161,$C$12:C161,C161)-X161)),
   X161
),0)</f>
        <v>0</v>
      </c>
      <c r="Z161" s="186">
        <f t="shared" si="32"/>
        <v>0</v>
      </c>
      <c r="AA161" s="291"/>
      <c r="AB161" s="292"/>
      <c r="AC161" s="190"/>
      <c r="AD161" s="198">
        <f t="shared" si="38"/>
        <v>0</v>
      </c>
      <c r="AE161" s="199">
        <v>0</v>
      </c>
      <c r="AF161" s="198">
        <f t="shared" si="39"/>
        <v>0</v>
      </c>
      <c r="AG161" s="213" t="str">
        <f t="shared" si="36"/>
        <v/>
      </c>
      <c r="AH161" s="208"/>
    </row>
    <row r="162" spans="2:39" ht="15.75" thickBot="1" x14ac:dyDescent="0.3">
      <c r="B162" s="144">
        <v>151</v>
      </c>
      <c r="C162" s="135"/>
      <c r="D162" s="134"/>
      <c r="E162" s="145"/>
      <c r="F162" s="145"/>
      <c r="G162" s="147"/>
      <c r="H162" s="134"/>
      <c r="I162" s="145"/>
      <c r="J162" s="147"/>
      <c r="K162" s="134"/>
      <c r="L162" s="146"/>
      <c r="M162" s="147"/>
      <c r="N162" s="134"/>
      <c r="O162" s="136"/>
      <c r="P162" s="140">
        <f t="shared" ref="P162:P184" si="40">ROUND(O162 * IF(H162&lt;&gt;"",H162,IF(N162&lt;&gt;"",N162,K162)),2)</f>
        <v>0</v>
      </c>
      <c r="Q162" s="148"/>
      <c r="R162" s="12"/>
      <c r="S162" s="12"/>
      <c r="U162" s="122"/>
      <c r="V162" s="12"/>
      <c r="AD162" s="200"/>
      <c r="AE162" s="201"/>
      <c r="AF162" s="200"/>
      <c r="AG162" s="209"/>
      <c r="AH162" s="209"/>
      <c r="AM162" s="12"/>
    </row>
    <row r="163" spans="2:39" ht="15.75" thickBot="1" x14ac:dyDescent="0.3">
      <c r="B163" s="149">
        <v>152</v>
      </c>
      <c r="C163" s="138"/>
      <c r="D163" s="137"/>
      <c r="E163" s="150"/>
      <c r="F163" s="150"/>
      <c r="G163" s="151"/>
      <c r="H163" s="137"/>
      <c r="I163" s="152"/>
      <c r="J163" s="154"/>
      <c r="K163" s="137"/>
      <c r="L163" s="152"/>
      <c r="M163" s="154"/>
      <c r="N163" s="137"/>
      <c r="O163" s="139"/>
      <c r="P163" s="141">
        <f t="shared" si="40"/>
        <v>0</v>
      </c>
      <c r="Q163" s="153"/>
      <c r="R163" s="12"/>
      <c r="S163" s="12"/>
      <c r="U163" s="122"/>
      <c r="V163" s="12"/>
      <c r="AD163" s="200"/>
      <c r="AE163" s="201"/>
      <c r="AF163" s="200"/>
      <c r="AG163" s="209"/>
      <c r="AH163" s="209"/>
      <c r="AM163" s="12"/>
    </row>
    <row r="164" spans="2:39" ht="15.75" thickBot="1" x14ac:dyDescent="0.3">
      <c r="B164" s="144">
        <v>153</v>
      </c>
      <c r="C164" s="135"/>
      <c r="D164" s="134"/>
      <c r="E164" s="145"/>
      <c r="F164" s="145"/>
      <c r="G164" s="147"/>
      <c r="H164" s="134"/>
      <c r="I164" s="145"/>
      <c r="J164" s="147"/>
      <c r="K164" s="134"/>
      <c r="L164" s="146"/>
      <c r="M164" s="147"/>
      <c r="N164" s="134"/>
      <c r="O164" s="136"/>
      <c r="P164" s="140">
        <f t="shared" si="40"/>
        <v>0</v>
      </c>
      <c r="Q164" s="148"/>
      <c r="R164" s="12"/>
      <c r="S164" s="12"/>
      <c r="U164" s="122"/>
      <c r="V164" s="12"/>
      <c r="AD164" s="200"/>
      <c r="AE164" s="201"/>
      <c r="AF164" s="200"/>
      <c r="AG164" s="209"/>
      <c r="AH164" s="209"/>
      <c r="AM164" s="12"/>
    </row>
    <row r="165" spans="2:39" ht="15.75" thickBot="1" x14ac:dyDescent="0.3">
      <c r="B165" s="149">
        <v>154</v>
      </c>
      <c r="C165" s="138"/>
      <c r="D165" s="137"/>
      <c r="E165" s="150"/>
      <c r="F165" s="150"/>
      <c r="G165" s="151"/>
      <c r="H165" s="137"/>
      <c r="I165" s="152"/>
      <c r="J165" s="154"/>
      <c r="K165" s="137"/>
      <c r="L165" s="152"/>
      <c r="M165" s="154"/>
      <c r="N165" s="137"/>
      <c r="O165" s="139"/>
      <c r="P165" s="141">
        <f t="shared" si="40"/>
        <v>0</v>
      </c>
      <c r="Q165" s="153"/>
      <c r="R165" s="12"/>
      <c r="S165" s="12"/>
      <c r="U165" s="122"/>
      <c r="V165" s="12"/>
      <c r="AD165" s="200"/>
      <c r="AE165" s="201"/>
      <c r="AF165" s="200"/>
      <c r="AG165" s="209"/>
      <c r="AH165" s="209"/>
      <c r="AM165" s="12"/>
    </row>
    <row r="166" spans="2:39" ht="15.75" thickBot="1" x14ac:dyDescent="0.3">
      <c r="B166" s="144">
        <v>155</v>
      </c>
      <c r="C166" s="135"/>
      <c r="D166" s="134"/>
      <c r="E166" s="145"/>
      <c r="F166" s="145"/>
      <c r="G166" s="147"/>
      <c r="H166" s="134"/>
      <c r="I166" s="145"/>
      <c r="J166" s="147"/>
      <c r="K166" s="134"/>
      <c r="L166" s="146"/>
      <c r="M166" s="147"/>
      <c r="N166" s="134"/>
      <c r="O166" s="136"/>
      <c r="P166" s="140">
        <f t="shared" si="40"/>
        <v>0</v>
      </c>
      <c r="Q166" s="148"/>
      <c r="R166" s="12"/>
      <c r="S166" s="12"/>
      <c r="U166" s="122"/>
      <c r="V166" s="12"/>
      <c r="AD166" s="200"/>
      <c r="AE166" s="201"/>
      <c r="AF166" s="200"/>
      <c r="AG166" s="209"/>
      <c r="AH166" s="209"/>
      <c r="AM166" s="12"/>
    </row>
    <row r="167" spans="2:39" ht="15.75" thickBot="1" x14ac:dyDescent="0.3">
      <c r="B167" s="149">
        <v>156</v>
      </c>
      <c r="C167" s="138"/>
      <c r="D167" s="137"/>
      <c r="E167" s="150"/>
      <c r="F167" s="150"/>
      <c r="G167" s="151"/>
      <c r="H167" s="137"/>
      <c r="I167" s="152"/>
      <c r="J167" s="154"/>
      <c r="K167" s="137"/>
      <c r="L167" s="152"/>
      <c r="M167" s="154"/>
      <c r="N167" s="137"/>
      <c r="O167" s="139"/>
      <c r="P167" s="141">
        <f t="shared" si="40"/>
        <v>0</v>
      </c>
      <c r="Q167" s="153"/>
      <c r="R167" s="12"/>
      <c r="S167" s="12"/>
      <c r="U167" s="122"/>
      <c r="V167" s="12"/>
      <c r="AD167" s="200"/>
      <c r="AE167" s="201"/>
      <c r="AF167" s="200"/>
      <c r="AG167" s="209"/>
      <c r="AH167" s="209"/>
      <c r="AM167" s="12"/>
    </row>
    <row r="168" spans="2:39" ht="15.75" thickBot="1" x14ac:dyDescent="0.3">
      <c r="B168" s="144">
        <v>157</v>
      </c>
      <c r="C168" s="135"/>
      <c r="D168" s="134"/>
      <c r="E168" s="145"/>
      <c r="F168" s="145"/>
      <c r="G168" s="147"/>
      <c r="H168" s="134"/>
      <c r="I168" s="145"/>
      <c r="J168" s="147"/>
      <c r="K168" s="134"/>
      <c r="L168" s="146"/>
      <c r="M168" s="147"/>
      <c r="N168" s="134"/>
      <c r="O168" s="136"/>
      <c r="P168" s="140">
        <f t="shared" si="40"/>
        <v>0</v>
      </c>
      <c r="Q168" s="148"/>
      <c r="R168" s="12"/>
      <c r="S168" s="12"/>
      <c r="U168" s="122"/>
      <c r="V168" s="12"/>
      <c r="AD168" s="200"/>
      <c r="AE168" s="201"/>
      <c r="AF168" s="200"/>
      <c r="AG168" s="209"/>
      <c r="AH168" s="209"/>
      <c r="AM168" s="12"/>
    </row>
    <row r="169" spans="2:39" ht="15.75" thickBot="1" x14ac:dyDescent="0.3">
      <c r="B169" s="149">
        <v>158</v>
      </c>
      <c r="C169" s="138"/>
      <c r="D169" s="137"/>
      <c r="E169" s="150"/>
      <c r="F169" s="150"/>
      <c r="G169" s="151"/>
      <c r="H169" s="137"/>
      <c r="I169" s="152"/>
      <c r="J169" s="154"/>
      <c r="K169" s="137"/>
      <c r="L169" s="152"/>
      <c r="M169" s="154"/>
      <c r="N169" s="137"/>
      <c r="O169" s="139"/>
      <c r="P169" s="141">
        <f t="shared" si="40"/>
        <v>0</v>
      </c>
      <c r="Q169" s="153"/>
      <c r="R169" s="12"/>
      <c r="S169" s="12"/>
      <c r="U169" s="122"/>
      <c r="V169" s="12"/>
      <c r="AD169" s="200"/>
      <c r="AE169" s="201"/>
      <c r="AF169" s="200"/>
      <c r="AG169" s="209"/>
      <c r="AH169" s="209"/>
      <c r="AM169" s="12"/>
    </row>
    <row r="170" spans="2:39" ht="15.75" thickBot="1" x14ac:dyDescent="0.3">
      <c r="B170" s="144">
        <v>159</v>
      </c>
      <c r="C170" s="135"/>
      <c r="D170" s="134"/>
      <c r="E170" s="145"/>
      <c r="F170" s="145"/>
      <c r="G170" s="147"/>
      <c r="H170" s="134"/>
      <c r="I170" s="145"/>
      <c r="J170" s="147"/>
      <c r="K170" s="134"/>
      <c r="L170" s="146"/>
      <c r="M170" s="147"/>
      <c r="N170" s="134"/>
      <c r="O170" s="136"/>
      <c r="P170" s="140">
        <f t="shared" si="40"/>
        <v>0</v>
      </c>
      <c r="Q170" s="148"/>
      <c r="R170" s="12"/>
      <c r="S170" s="12"/>
      <c r="U170" s="122"/>
      <c r="V170" s="12"/>
      <c r="AD170" s="200"/>
      <c r="AE170" s="201"/>
      <c r="AF170" s="200"/>
      <c r="AG170" s="209"/>
      <c r="AH170" s="209"/>
      <c r="AM170" s="12"/>
    </row>
    <row r="171" spans="2:39" ht="15.75" thickBot="1" x14ac:dyDescent="0.3">
      <c r="B171" s="149">
        <v>160</v>
      </c>
      <c r="C171" s="138"/>
      <c r="D171" s="137"/>
      <c r="E171" s="150"/>
      <c r="F171" s="150"/>
      <c r="G171" s="151"/>
      <c r="H171" s="137"/>
      <c r="I171" s="152"/>
      <c r="J171" s="154"/>
      <c r="K171" s="137"/>
      <c r="L171" s="152"/>
      <c r="M171" s="154"/>
      <c r="N171" s="137"/>
      <c r="O171" s="139"/>
      <c r="P171" s="141">
        <f t="shared" si="40"/>
        <v>0</v>
      </c>
      <c r="Q171" s="153"/>
      <c r="R171" s="12"/>
      <c r="S171" s="12"/>
      <c r="U171" s="122"/>
      <c r="V171" s="12"/>
      <c r="AD171" s="200"/>
      <c r="AE171" s="201"/>
      <c r="AF171" s="200"/>
      <c r="AG171" s="209"/>
      <c r="AH171" s="209"/>
      <c r="AM171" s="12"/>
    </row>
    <row r="172" spans="2:39" ht="15.75" thickBot="1" x14ac:dyDescent="0.3">
      <c r="B172" s="144">
        <v>161</v>
      </c>
      <c r="C172" s="135"/>
      <c r="D172" s="134"/>
      <c r="E172" s="145"/>
      <c r="F172" s="145"/>
      <c r="G172" s="147"/>
      <c r="H172" s="134"/>
      <c r="I172" s="145"/>
      <c r="J172" s="147"/>
      <c r="K172" s="134"/>
      <c r="L172" s="146"/>
      <c r="M172" s="147"/>
      <c r="N172" s="134"/>
      <c r="O172" s="136"/>
      <c r="P172" s="140">
        <f t="shared" si="40"/>
        <v>0</v>
      </c>
      <c r="Q172" s="148"/>
      <c r="R172" s="12"/>
      <c r="S172" s="12"/>
      <c r="U172" s="122"/>
      <c r="V172" s="12"/>
      <c r="AD172" s="200"/>
      <c r="AE172" s="201"/>
      <c r="AF172" s="200"/>
      <c r="AG172" s="209"/>
      <c r="AH172" s="209"/>
      <c r="AM172" s="12"/>
    </row>
    <row r="173" spans="2:39" ht="15.75" thickBot="1" x14ac:dyDescent="0.3">
      <c r="B173" s="149">
        <v>162</v>
      </c>
      <c r="C173" s="138"/>
      <c r="D173" s="137"/>
      <c r="E173" s="150"/>
      <c r="F173" s="150"/>
      <c r="G173" s="151"/>
      <c r="H173" s="137"/>
      <c r="I173" s="152"/>
      <c r="J173" s="154"/>
      <c r="K173" s="137"/>
      <c r="L173" s="152"/>
      <c r="M173" s="154"/>
      <c r="N173" s="137"/>
      <c r="O173" s="139"/>
      <c r="P173" s="141">
        <f t="shared" si="40"/>
        <v>0</v>
      </c>
      <c r="Q173" s="153"/>
      <c r="R173" s="12"/>
      <c r="S173" s="12"/>
      <c r="U173" s="122"/>
      <c r="V173" s="12"/>
      <c r="AD173" s="200"/>
      <c r="AE173" s="201"/>
      <c r="AF173" s="200"/>
      <c r="AG173" s="209"/>
      <c r="AH173" s="209"/>
      <c r="AM173" s="12"/>
    </row>
    <row r="174" spans="2:39" ht="15.75" thickBot="1" x14ac:dyDescent="0.3">
      <c r="B174" s="144">
        <v>163</v>
      </c>
      <c r="C174" s="135"/>
      <c r="D174" s="134"/>
      <c r="E174" s="145"/>
      <c r="F174" s="145"/>
      <c r="G174" s="147"/>
      <c r="H174" s="134"/>
      <c r="I174" s="145"/>
      <c r="J174" s="147"/>
      <c r="K174" s="134"/>
      <c r="L174" s="146"/>
      <c r="M174" s="147"/>
      <c r="N174" s="134"/>
      <c r="O174" s="136"/>
      <c r="P174" s="140">
        <f t="shared" si="40"/>
        <v>0</v>
      </c>
      <c r="Q174" s="148"/>
      <c r="R174" s="12"/>
      <c r="S174" s="12"/>
      <c r="U174" s="122"/>
      <c r="V174" s="12"/>
      <c r="AD174" s="200"/>
      <c r="AE174" s="201"/>
      <c r="AF174" s="200"/>
      <c r="AG174" s="209"/>
      <c r="AH174" s="209"/>
      <c r="AM174" s="12"/>
    </row>
    <row r="175" spans="2:39" ht="15.75" thickBot="1" x14ac:dyDescent="0.3">
      <c r="B175" s="149">
        <v>164</v>
      </c>
      <c r="C175" s="138"/>
      <c r="D175" s="137"/>
      <c r="E175" s="150"/>
      <c r="F175" s="150"/>
      <c r="G175" s="151"/>
      <c r="H175" s="137"/>
      <c r="I175" s="152"/>
      <c r="J175" s="154"/>
      <c r="K175" s="137"/>
      <c r="L175" s="152"/>
      <c r="M175" s="154"/>
      <c r="N175" s="137"/>
      <c r="O175" s="139"/>
      <c r="P175" s="141">
        <f t="shared" si="40"/>
        <v>0</v>
      </c>
      <c r="Q175" s="153"/>
      <c r="R175" s="12"/>
      <c r="S175" s="12"/>
      <c r="U175" s="122"/>
      <c r="V175" s="12"/>
      <c r="AD175" s="200"/>
      <c r="AE175" s="201"/>
      <c r="AF175" s="200"/>
      <c r="AG175" s="209"/>
      <c r="AH175" s="209"/>
      <c r="AM175" s="12"/>
    </row>
    <row r="176" spans="2:39" ht="15.75" thickBot="1" x14ac:dyDescent="0.3">
      <c r="B176" s="144">
        <v>165</v>
      </c>
      <c r="C176" s="135"/>
      <c r="D176" s="134"/>
      <c r="E176" s="145"/>
      <c r="F176" s="145"/>
      <c r="G176" s="147"/>
      <c r="H176" s="134"/>
      <c r="I176" s="145"/>
      <c r="J176" s="147"/>
      <c r="K176" s="134"/>
      <c r="L176" s="146"/>
      <c r="M176" s="147"/>
      <c r="N176" s="134"/>
      <c r="O176" s="136"/>
      <c r="P176" s="140">
        <f t="shared" si="40"/>
        <v>0</v>
      </c>
      <c r="Q176" s="148"/>
      <c r="R176" s="12"/>
      <c r="S176" s="12"/>
      <c r="U176" s="122"/>
      <c r="V176" s="12"/>
      <c r="AD176" s="200"/>
      <c r="AE176" s="201"/>
      <c r="AF176" s="200"/>
      <c r="AG176" s="209"/>
      <c r="AH176" s="209"/>
      <c r="AM176" s="12"/>
    </row>
    <row r="177" spans="2:39" ht="15.75" thickBot="1" x14ac:dyDescent="0.3">
      <c r="B177" s="149">
        <v>166</v>
      </c>
      <c r="C177" s="138"/>
      <c r="D177" s="137"/>
      <c r="E177" s="150"/>
      <c r="F177" s="150"/>
      <c r="G177" s="151"/>
      <c r="H177" s="137"/>
      <c r="I177" s="152"/>
      <c r="J177" s="154"/>
      <c r="K177" s="137"/>
      <c r="L177" s="152"/>
      <c r="M177" s="154"/>
      <c r="N177" s="137"/>
      <c r="O177" s="139"/>
      <c r="P177" s="141">
        <f t="shared" si="40"/>
        <v>0</v>
      </c>
      <c r="Q177" s="153"/>
      <c r="R177" s="12"/>
      <c r="S177" s="12"/>
      <c r="U177" s="122"/>
      <c r="V177" s="12"/>
      <c r="AD177" s="200"/>
      <c r="AE177" s="201"/>
      <c r="AF177" s="200"/>
      <c r="AG177" s="209"/>
      <c r="AH177" s="209"/>
      <c r="AM177" s="12"/>
    </row>
    <row r="178" spans="2:39" ht="15.75" thickBot="1" x14ac:dyDescent="0.3">
      <c r="B178" s="144">
        <v>167</v>
      </c>
      <c r="C178" s="135"/>
      <c r="D178" s="134"/>
      <c r="E178" s="145"/>
      <c r="F178" s="145"/>
      <c r="G178" s="147"/>
      <c r="H178" s="134"/>
      <c r="I178" s="145"/>
      <c r="J178" s="147"/>
      <c r="K178" s="134"/>
      <c r="L178" s="146"/>
      <c r="M178" s="147"/>
      <c r="N178" s="134"/>
      <c r="O178" s="136"/>
      <c r="P178" s="140">
        <f t="shared" si="40"/>
        <v>0</v>
      </c>
      <c r="Q178" s="148"/>
      <c r="R178" s="12"/>
      <c r="S178" s="12"/>
      <c r="U178" s="122"/>
      <c r="V178" s="12"/>
      <c r="AD178" s="200"/>
      <c r="AE178" s="201"/>
      <c r="AF178" s="200"/>
      <c r="AG178" s="209"/>
      <c r="AH178" s="209"/>
      <c r="AM178" s="12"/>
    </row>
    <row r="179" spans="2:39" ht="15.75" thickBot="1" x14ac:dyDescent="0.3">
      <c r="B179" s="149">
        <v>168</v>
      </c>
      <c r="C179" s="138"/>
      <c r="D179" s="137"/>
      <c r="E179" s="150"/>
      <c r="F179" s="150"/>
      <c r="G179" s="151"/>
      <c r="H179" s="137"/>
      <c r="I179" s="152"/>
      <c r="J179" s="154"/>
      <c r="K179" s="137"/>
      <c r="L179" s="152"/>
      <c r="M179" s="154"/>
      <c r="N179" s="137"/>
      <c r="O179" s="139"/>
      <c r="P179" s="141">
        <f t="shared" si="40"/>
        <v>0</v>
      </c>
      <c r="Q179" s="153"/>
      <c r="R179" s="12"/>
      <c r="S179" s="12"/>
      <c r="U179" s="122"/>
      <c r="V179" s="12"/>
      <c r="AD179" s="200"/>
      <c r="AE179" s="201"/>
      <c r="AF179" s="200"/>
      <c r="AG179" s="209"/>
      <c r="AH179" s="209"/>
      <c r="AM179" s="12"/>
    </row>
    <row r="180" spans="2:39" ht="15.75" thickBot="1" x14ac:dyDescent="0.3">
      <c r="B180" s="144">
        <v>169</v>
      </c>
      <c r="C180" s="135"/>
      <c r="D180" s="134"/>
      <c r="E180" s="145"/>
      <c r="F180" s="145"/>
      <c r="G180" s="147"/>
      <c r="H180" s="134"/>
      <c r="I180" s="145"/>
      <c r="J180" s="147"/>
      <c r="K180" s="134"/>
      <c r="L180" s="146"/>
      <c r="M180" s="147"/>
      <c r="N180" s="134"/>
      <c r="O180" s="136"/>
      <c r="P180" s="140">
        <f t="shared" si="40"/>
        <v>0</v>
      </c>
      <c r="Q180" s="148"/>
      <c r="R180" s="12"/>
      <c r="S180" s="12"/>
      <c r="U180" s="122"/>
      <c r="V180" s="12"/>
      <c r="AD180" s="200"/>
      <c r="AE180" s="201"/>
      <c r="AF180" s="200"/>
      <c r="AG180" s="209"/>
      <c r="AH180" s="209"/>
      <c r="AM180" s="12"/>
    </row>
    <row r="181" spans="2:39" ht="15.75" thickBot="1" x14ac:dyDescent="0.3">
      <c r="B181" s="149">
        <v>170</v>
      </c>
      <c r="C181" s="138"/>
      <c r="D181" s="137"/>
      <c r="E181" s="150"/>
      <c r="F181" s="150"/>
      <c r="G181" s="151"/>
      <c r="H181" s="137"/>
      <c r="I181" s="152"/>
      <c r="J181" s="154"/>
      <c r="K181" s="137"/>
      <c r="L181" s="152"/>
      <c r="M181" s="154"/>
      <c r="N181" s="137"/>
      <c r="O181" s="139"/>
      <c r="P181" s="141">
        <f t="shared" si="40"/>
        <v>0</v>
      </c>
      <c r="Q181" s="153"/>
      <c r="R181" s="12"/>
      <c r="S181" s="12"/>
      <c r="U181" s="122"/>
      <c r="V181" s="12"/>
      <c r="AD181" s="200"/>
      <c r="AE181" s="201"/>
      <c r="AF181" s="200"/>
      <c r="AG181" s="209"/>
      <c r="AH181" s="209"/>
      <c r="AM181" s="12"/>
    </row>
    <row r="182" spans="2:39" ht="15.75" thickBot="1" x14ac:dyDescent="0.3">
      <c r="B182" s="144">
        <v>171</v>
      </c>
      <c r="C182" s="135"/>
      <c r="D182" s="134"/>
      <c r="E182" s="145"/>
      <c r="F182" s="145"/>
      <c r="G182" s="147"/>
      <c r="H182" s="134"/>
      <c r="I182" s="145"/>
      <c r="J182" s="147"/>
      <c r="K182" s="134"/>
      <c r="L182" s="146"/>
      <c r="M182" s="147"/>
      <c r="N182" s="134"/>
      <c r="O182" s="136"/>
      <c r="P182" s="140">
        <f t="shared" si="40"/>
        <v>0</v>
      </c>
      <c r="Q182" s="148"/>
      <c r="R182" s="12"/>
      <c r="S182" s="12"/>
      <c r="U182" s="122"/>
      <c r="V182" s="12"/>
      <c r="AD182" s="200"/>
      <c r="AE182" s="201"/>
      <c r="AF182" s="200"/>
      <c r="AG182" s="209"/>
      <c r="AH182" s="209"/>
      <c r="AM182" s="12"/>
    </row>
    <row r="183" spans="2:39" ht="15.75" thickBot="1" x14ac:dyDescent="0.3">
      <c r="B183" s="144">
        <v>172</v>
      </c>
      <c r="C183" s="135"/>
      <c r="D183" s="134"/>
      <c r="E183" s="145"/>
      <c r="F183" s="145"/>
      <c r="G183" s="147"/>
      <c r="H183" s="134"/>
      <c r="I183" s="145"/>
      <c r="J183" s="147"/>
      <c r="K183" s="134"/>
      <c r="L183" s="146"/>
      <c r="M183" s="147"/>
      <c r="N183" s="134"/>
      <c r="O183" s="136"/>
      <c r="P183" s="140">
        <f t="shared" si="40"/>
        <v>0</v>
      </c>
      <c r="Q183" s="148"/>
      <c r="R183" s="12"/>
      <c r="S183" s="12"/>
      <c r="U183" s="122"/>
      <c r="V183" s="12"/>
      <c r="AD183" s="200"/>
      <c r="AE183" s="201"/>
      <c r="AF183" s="200"/>
      <c r="AG183" s="209"/>
      <c r="AH183" s="209"/>
      <c r="AM183" s="12"/>
    </row>
    <row r="184" spans="2:39" ht="15.75" thickBot="1" x14ac:dyDescent="0.3">
      <c r="B184" s="149">
        <v>173</v>
      </c>
      <c r="C184" s="138"/>
      <c r="D184" s="137"/>
      <c r="E184" s="150"/>
      <c r="F184" s="150"/>
      <c r="G184" s="151"/>
      <c r="H184" s="137"/>
      <c r="I184" s="152"/>
      <c r="J184" s="154"/>
      <c r="K184" s="137"/>
      <c r="L184" s="152"/>
      <c r="M184" s="154"/>
      <c r="N184" s="137"/>
      <c r="O184" s="139"/>
      <c r="P184" s="141">
        <f t="shared" si="40"/>
        <v>0</v>
      </c>
      <c r="Q184" s="153"/>
      <c r="R184" s="12"/>
      <c r="S184" s="12"/>
      <c r="U184" s="122"/>
      <c r="V184" s="12"/>
      <c r="AD184" s="200"/>
      <c r="AE184" s="201"/>
      <c r="AF184" s="200"/>
      <c r="AG184" s="209"/>
      <c r="AH184" s="209"/>
      <c r="AM184" s="12"/>
    </row>
    <row r="185" spans="2:39" ht="15.75" thickBot="1" x14ac:dyDescent="0.3">
      <c r="B185" s="144">
        <v>174</v>
      </c>
      <c r="C185" s="135"/>
      <c r="D185" s="134"/>
      <c r="E185" s="145"/>
      <c r="F185" s="145"/>
      <c r="G185" s="147"/>
      <c r="H185" s="134"/>
      <c r="I185" s="145"/>
      <c r="J185" s="147"/>
      <c r="K185" s="134"/>
      <c r="L185" s="146"/>
      <c r="M185" s="147"/>
      <c r="N185" s="134"/>
      <c r="O185" s="136"/>
      <c r="P185" s="140">
        <f t="shared" ref="P185:P248" si="41">ROUND(O185 * IF(H185&lt;&gt;"",H185,IF(N185&lt;&gt;"",N185,K185)),2)</f>
        <v>0</v>
      </c>
      <c r="Q185" s="148"/>
      <c r="R185" s="12"/>
      <c r="S185" s="12"/>
      <c r="U185" s="122"/>
      <c r="V185" s="12"/>
      <c r="AD185" s="200"/>
      <c r="AE185" s="201"/>
      <c r="AF185" s="200"/>
      <c r="AG185" s="209"/>
      <c r="AH185" s="209"/>
      <c r="AM185" s="12"/>
    </row>
    <row r="186" spans="2:39" ht="15.75" thickBot="1" x14ac:dyDescent="0.3">
      <c r="B186" s="149">
        <v>175</v>
      </c>
      <c r="C186" s="138"/>
      <c r="D186" s="137"/>
      <c r="E186" s="150"/>
      <c r="F186" s="150"/>
      <c r="G186" s="151"/>
      <c r="H186" s="137"/>
      <c r="I186" s="152"/>
      <c r="J186" s="154"/>
      <c r="K186" s="137"/>
      <c r="L186" s="152"/>
      <c r="M186" s="154"/>
      <c r="N186" s="137"/>
      <c r="O186" s="139"/>
      <c r="P186" s="141">
        <f t="shared" si="41"/>
        <v>0</v>
      </c>
      <c r="Q186" s="153"/>
      <c r="R186" s="12"/>
      <c r="S186" s="12"/>
      <c r="U186" s="122"/>
      <c r="V186" s="12"/>
      <c r="AD186" s="200"/>
      <c r="AE186" s="201"/>
      <c r="AF186" s="200"/>
      <c r="AG186" s="209"/>
      <c r="AH186" s="209"/>
      <c r="AM186" s="12"/>
    </row>
    <row r="187" spans="2:39" ht="15.75" thickBot="1" x14ac:dyDescent="0.3">
      <c r="B187" s="144">
        <v>176</v>
      </c>
      <c r="C187" s="135"/>
      <c r="D187" s="134"/>
      <c r="E187" s="145"/>
      <c r="F187" s="145"/>
      <c r="G187" s="147"/>
      <c r="H187" s="134"/>
      <c r="I187" s="145"/>
      <c r="J187" s="147"/>
      <c r="K187" s="134"/>
      <c r="L187" s="146"/>
      <c r="M187" s="147"/>
      <c r="N187" s="134"/>
      <c r="O187" s="136"/>
      <c r="P187" s="140">
        <f t="shared" si="41"/>
        <v>0</v>
      </c>
      <c r="Q187" s="148"/>
      <c r="R187" s="12"/>
      <c r="S187" s="12"/>
      <c r="U187" s="122"/>
      <c r="V187" s="12"/>
      <c r="AD187" s="200"/>
      <c r="AE187" s="201"/>
      <c r="AF187" s="200"/>
      <c r="AG187" s="209"/>
      <c r="AH187" s="209"/>
      <c r="AM187" s="12"/>
    </row>
    <row r="188" spans="2:39" ht="15.75" thickBot="1" x14ac:dyDescent="0.3">
      <c r="B188" s="149">
        <v>177</v>
      </c>
      <c r="C188" s="138"/>
      <c r="D188" s="137"/>
      <c r="E188" s="150"/>
      <c r="F188" s="150"/>
      <c r="G188" s="151"/>
      <c r="H188" s="137"/>
      <c r="I188" s="152"/>
      <c r="J188" s="154"/>
      <c r="K188" s="137"/>
      <c r="L188" s="152"/>
      <c r="M188" s="154"/>
      <c r="N188" s="137"/>
      <c r="O188" s="139"/>
      <c r="P188" s="141">
        <f t="shared" si="41"/>
        <v>0</v>
      </c>
      <c r="Q188" s="153"/>
      <c r="R188" s="12"/>
      <c r="S188" s="12"/>
      <c r="U188" s="122"/>
      <c r="V188" s="12"/>
      <c r="AD188" s="200"/>
      <c r="AE188" s="201"/>
      <c r="AF188" s="200"/>
      <c r="AG188" s="209"/>
      <c r="AH188" s="209"/>
      <c r="AM188" s="12"/>
    </row>
    <row r="189" spans="2:39" ht="15.75" thickBot="1" x14ac:dyDescent="0.3">
      <c r="B189" s="144">
        <v>178</v>
      </c>
      <c r="C189" s="135"/>
      <c r="D189" s="134"/>
      <c r="E189" s="145"/>
      <c r="F189" s="145"/>
      <c r="G189" s="147"/>
      <c r="H189" s="134"/>
      <c r="I189" s="145"/>
      <c r="J189" s="147"/>
      <c r="K189" s="134"/>
      <c r="L189" s="146"/>
      <c r="M189" s="147"/>
      <c r="N189" s="134"/>
      <c r="O189" s="136"/>
      <c r="P189" s="140">
        <f t="shared" si="41"/>
        <v>0</v>
      </c>
      <c r="Q189" s="148"/>
      <c r="R189" s="12"/>
      <c r="S189" s="12"/>
      <c r="U189" s="122"/>
      <c r="V189" s="12"/>
      <c r="AD189" s="200"/>
      <c r="AE189" s="201"/>
      <c r="AF189" s="200"/>
      <c r="AG189" s="209"/>
      <c r="AH189" s="209"/>
      <c r="AM189" s="12"/>
    </row>
    <row r="190" spans="2:39" ht="15.75" thickBot="1" x14ac:dyDescent="0.3">
      <c r="B190" s="149">
        <v>179</v>
      </c>
      <c r="C190" s="138"/>
      <c r="D190" s="137"/>
      <c r="E190" s="150"/>
      <c r="F190" s="150"/>
      <c r="G190" s="151"/>
      <c r="H190" s="137"/>
      <c r="I190" s="152"/>
      <c r="J190" s="154"/>
      <c r="K190" s="137"/>
      <c r="L190" s="152"/>
      <c r="M190" s="154"/>
      <c r="N190" s="137"/>
      <c r="O190" s="139"/>
      <c r="P190" s="141">
        <f t="shared" si="41"/>
        <v>0</v>
      </c>
      <c r="Q190" s="153"/>
      <c r="R190" s="12"/>
      <c r="S190" s="12"/>
      <c r="U190" s="122"/>
      <c r="V190" s="12"/>
      <c r="AD190" s="200"/>
      <c r="AE190" s="201"/>
      <c r="AF190" s="200"/>
      <c r="AG190" s="209"/>
      <c r="AH190" s="209"/>
      <c r="AM190" s="12"/>
    </row>
    <row r="191" spans="2:39" ht="15.75" thickBot="1" x14ac:dyDescent="0.3">
      <c r="B191" s="144">
        <v>180</v>
      </c>
      <c r="C191" s="135"/>
      <c r="D191" s="134"/>
      <c r="E191" s="145"/>
      <c r="F191" s="145"/>
      <c r="G191" s="147"/>
      <c r="H191" s="134"/>
      <c r="I191" s="145"/>
      <c r="J191" s="147"/>
      <c r="K191" s="134"/>
      <c r="L191" s="146"/>
      <c r="M191" s="147"/>
      <c r="N191" s="134"/>
      <c r="O191" s="136"/>
      <c r="P191" s="140">
        <f t="shared" si="41"/>
        <v>0</v>
      </c>
      <c r="Q191" s="148"/>
      <c r="R191" s="12"/>
      <c r="S191" s="12"/>
      <c r="U191" s="122"/>
      <c r="V191" s="12"/>
      <c r="AD191" s="200"/>
      <c r="AE191" s="201"/>
      <c r="AF191" s="200"/>
      <c r="AG191" s="209"/>
      <c r="AH191" s="209"/>
      <c r="AM191" s="12"/>
    </row>
    <row r="192" spans="2:39" ht="15.75" thickBot="1" x14ac:dyDescent="0.3">
      <c r="B192" s="149">
        <v>181</v>
      </c>
      <c r="C192" s="138"/>
      <c r="D192" s="137"/>
      <c r="E192" s="150"/>
      <c r="F192" s="150"/>
      <c r="G192" s="151"/>
      <c r="H192" s="137"/>
      <c r="I192" s="152"/>
      <c r="J192" s="154"/>
      <c r="K192" s="137"/>
      <c r="L192" s="152"/>
      <c r="M192" s="154"/>
      <c r="N192" s="137"/>
      <c r="O192" s="139"/>
      <c r="P192" s="141">
        <f t="shared" si="41"/>
        <v>0</v>
      </c>
      <c r="Q192" s="153"/>
      <c r="R192" s="12"/>
      <c r="S192" s="12"/>
      <c r="U192" s="122"/>
      <c r="V192" s="12"/>
      <c r="AD192" s="200"/>
      <c r="AE192" s="201"/>
      <c r="AF192" s="200"/>
      <c r="AG192" s="209"/>
      <c r="AH192" s="209"/>
      <c r="AM192" s="12"/>
    </row>
    <row r="193" spans="2:39" ht="15.75" thickBot="1" x14ac:dyDescent="0.3">
      <c r="B193" s="144">
        <v>182</v>
      </c>
      <c r="C193" s="135"/>
      <c r="D193" s="134"/>
      <c r="E193" s="145"/>
      <c r="F193" s="145"/>
      <c r="G193" s="147"/>
      <c r="H193" s="134"/>
      <c r="I193" s="145"/>
      <c r="J193" s="147"/>
      <c r="K193" s="134"/>
      <c r="L193" s="146"/>
      <c r="M193" s="147"/>
      <c r="N193" s="134"/>
      <c r="O193" s="136"/>
      <c r="P193" s="140">
        <f t="shared" si="41"/>
        <v>0</v>
      </c>
      <c r="Q193" s="148"/>
      <c r="R193" s="12"/>
      <c r="S193" s="12"/>
      <c r="U193" s="122"/>
      <c r="V193" s="12"/>
      <c r="AD193" s="200"/>
      <c r="AE193" s="201"/>
      <c r="AF193" s="200"/>
      <c r="AG193" s="209"/>
      <c r="AH193" s="209"/>
      <c r="AM193" s="12"/>
    </row>
    <row r="194" spans="2:39" ht="15.75" thickBot="1" x14ac:dyDescent="0.3">
      <c r="B194" s="149">
        <v>183</v>
      </c>
      <c r="C194" s="138"/>
      <c r="D194" s="137"/>
      <c r="E194" s="150"/>
      <c r="F194" s="150"/>
      <c r="G194" s="151"/>
      <c r="H194" s="137"/>
      <c r="I194" s="152"/>
      <c r="J194" s="154"/>
      <c r="K194" s="137"/>
      <c r="L194" s="152"/>
      <c r="M194" s="154"/>
      <c r="N194" s="137"/>
      <c r="O194" s="139"/>
      <c r="P194" s="141">
        <f t="shared" si="41"/>
        <v>0</v>
      </c>
      <c r="Q194" s="153"/>
      <c r="R194" s="12"/>
      <c r="S194" s="12"/>
      <c r="U194" s="122"/>
      <c r="V194" s="12"/>
      <c r="AD194" s="200"/>
      <c r="AE194" s="201"/>
      <c r="AF194" s="200"/>
      <c r="AG194" s="209"/>
      <c r="AH194" s="209"/>
      <c r="AM194" s="12"/>
    </row>
    <row r="195" spans="2:39" ht="15.75" thickBot="1" x14ac:dyDescent="0.3">
      <c r="B195" s="144">
        <v>184</v>
      </c>
      <c r="C195" s="135"/>
      <c r="D195" s="134"/>
      <c r="E195" s="145"/>
      <c r="F195" s="145"/>
      <c r="G195" s="147"/>
      <c r="H195" s="134"/>
      <c r="I195" s="145"/>
      <c r="J195" s="147"/>
      <c r="K195" s="134"/>
      <c r="L195" s="146"/>
      <c r="M195" s="147"/>
      <c r="N195" s="134"/>
      <c r="O195" s="136"/>
      <c r="P195" s="140">
        <f t="shared" si="41"/>
        <v>0</v>
      </c>
      <c r="Q195" s="148"/>
      <c r="R195" s="12"/>
      <c r="S195" s="12"/>
      <c r="U195" s="122"/>
      <c r="V195" s="12"/>
      <c r="AD195" s="200"/>
      <c r="AE195" s="201"/>
      <c r="AF195" s="200"/>
      <c r="AG195" s="209"/>
      <c r="AH195" s="209"/>
      <c r="AM195" s="12"/>
    </row>
    <row r="196" spans="2:39" ht="15.75" thickBot="1" x14ac:dyDescent="0.3">
      <c r="B196" s="149">
        <v>185</v>
      </c>
      <c r="C196" s="138"/>
      <c r="D196" s="137"/>
      <c r="E196" s="150"/>
      <c r="F196" s="150"/>
      <c r="G196" s="151"/>
      <c r="H196" s="137"/>
      <c r="I196" s="152"/>
      <c r="J196" s="154"/>
      <c r="K196" s="137"/>
      <c r="L196" s="152"/>
      <c r="M196" s="154"/>
      <c r="N196" s="137"/>
      <c r="O196" s="139"/>
      <c r="P196" s="141">
        <f t="shared" si="41"/>
        <v>0</v>
      </c>
      <c r="Q196" s="153"/>
      <c r="R196" s="12"/>
      <c r="S196" s="12"/>
      <c r="U196" s="122"/>
      <c r="V196" s="12"/>
      <c r="AD196" s="200"/>
      <c r="AE196" s="201"/>
      <c r="AF196" s="200"/>
      <c r="AG196" s="209"/>
      <c r="AH196" s="209"/>
      <c r="AM196" s="12"/>
    </row>
    <row r="197" spans="2:39" ht="15.75" thickBot="1" x14ac:dyDescent="0.3">
      <c r="B197" s="144">
        <v>186</v>
      </c>
      <c r="C197" s="135"/>
      <c r="D197" s="134"/>
      <c r="E197" s="145"/>
      <c r="F197" s="145"/>
      <c r="G197" s="147"/>
      <c r="H197" s="134"/>
      <c r="I197" s="145"/>
      <c r="J197" s="147"/>
      <c r="K197" s="134"/>
      <c r="L197" s="146"/>
      <c r="M197" s="147"/>
      <c r="N197" s="134"/>
      <c r="O197" s="136"/>
      <c r="P197" s="140">
        <f t="shared" si="41"/>
        <v>0</v>
      </c>
      <c r="Q197" s="148"/>
      <c r="R197" s="12"/>
      <c r="S197" s="12"/>
      <c r="U197" s="122"/>
      <c r="V197" s="12"/>
      <c r="AD197" s="200"/>
      <c r="AE197" s="201"/>
      <c r="AF197" s="200"/>
      <c r="AG197" s="209"/>
      <c r="AH197" s="209"/>
      <c r="AM197" s="12"/>
    </row>
    <row r="198" spans="2:39" ht="15.75" thickBot="1" x14ac:dyDescent="0.3">
      <c r="B198" s="149">
        <v>187</v>
      </c>
      <c r="C198" s="138"/>
      <c r="D198" s="137"/>
      <c r="E198" s="150"/>
      <c r="F198" s="150"/>
      <c r="G198" s="151"/>
      <c r="H198" s="137"/>
      <c r="I198" s="152"/>
      <c r="J198" s="154"/>
      <c r="K198" s="137"/>
      <c r="L198" s="152"/>
      <c r="M198" s="154"/>
      <c r="N198" s="137"/>
      <c r="O198" s="139"/>
      <c r="P198" s="141">
        <f t="shared" si="41"/>
        <v>0</v>
      </c>
      <c r="Q198" s="153"/>
      <c r="R198" s="12"/>
      <c r="S198" s="12"/>
      <c r="U198" s="122"/>
      <c r="V198" s="12"/>
      <c r="AD198" s="200"/>
      <c r="AE198" s="201"/>
      <c r="AF198" s="200"/>
      <c r="AG198" s="209"/>
      <c r="AH198" s="209"/>
      <c r="AM198" s="12"/>
    </row>
    <row r="199" spans="2:39" ht="15.75" thickBot="1" x14ac:dyDescent="0.3">
      <c r="B199" s="144">
        <v>188</v>
      </c>
      <c r="C199" s="135"/>
      <c r="D199" s="134"/>
      <c r="E199" s="145"/>
      <c r="F199" s="145"/>
      <c r="G199" s="147"/>
      <c r="H199" s="134"/>
      <c r="I199" s="145"/>
      <c r="J199" s="147"/>
      <c r="K199" s="134"/>
      <c r="L199" s="146"/>
      <c r="M199" s="147"/>
      <c r="N199" s="134"/>
      <c r="O199" s="136"/>
      <c r="P199" s="140">
        <f t="shared" si="41"/>
        <v>0</v>
      </c>
      <c r="Q199" s="148"/>
      <c r="R199" s="12"/>
      <c r="S199" s="12"/>
      <c r="U199" s="122"/>
      <c r="V199" s="12"/>
      <c r="AD199" s="200"/>
      <c r="AE199" s="201"/>
      <c r="AF199" s="200"/>
      <c r="AG199" s="209"/>
      <c r="AH199" s="209"/>
      <c r="AM199" s="12"/>
    </row>
    <row r="200" spans="2:39" ht="15.75" thickBot="1" x14ac:dyDescent="0.3">
      <c r="B200" s="149">
        <v>189</v>
      </c>
      <c r="C200" s="138"/>
      <c r="D200" s="137"/>
      <c r="E200" s="150"/>
      <c r="F200" s="150"/>
      <c r="G200" s="151"/>
      <c r="H200" s="137"/>
      <c r="I200" s="152"/>
      <c r="J200" s="154"/>
      <c r="K200" s="137"/>
      <c r="L200" s="152"/>
      <c r="M200" s="154"/>
      <c r="N200" s="137"/>
      <c r="O200" s="139"/>
      <c r="P200" s="141">
        <f t="shared" si="41"/>
        <v>0</v>
      </c>
      <c r="Q200" s="153"/>
      <c r="R200" s="12"/>
      <c r="S200" s="12"/>
      <c r="U200" s="122"/>
      <c r="V200" s="12"/>
      <c r="AD200" s="200"/>
      <c r="AE200" s="201"/>
      <c r="AF200" s="200"/>
      <c r="AG200" s="209"/>
      <c r="AH200" s="209"/>
      <c r="AM200" s="12"/>
    </row>
    <row r="201" spans="2:39" ht="15.75" thickBot="1" x14ac:dyDescent="0.3">
      <c r="B201" s="144">
        <v>190</v>
      </c>
      <c r="C201" s="135"/>
      <c r="D201" s="134"/>
      <c r="E201" s="145"/>
      <c r="F201" s="145"/>
      <c r="G201" s="147"/>
      <c r="H201" s="134"/>
      <c r="I201" s="145"/>
      <c r="J201" s="147"/>
      <c r="K201" s="134"/>
      <c r="L201" s="146"/>
      <c r="M201" s="147"/>
      <c r="N201" s="134"/>
      <c r="O201" s="136"/>
      <c r="P201" s="140">
        <f t="shared" si="41"/>
        <v>0</v>
      </c>
      <c r="Q201" s="148"/>
      <c r="R201" s="12"/>
      <c r="S201" s="12"/>
      <c r="U201" s="122"/>
      <c r="V201" s="12"/>
      <c r="AD201" s="200"/>
      <c r="AE201" s="201"/>
      <c r="AF201" s="200"/>
      <c r="AG201" s="209"/>
      <c r="AH201" s="209"/>
      <c r="AM201" s="12"/>
    </row>
    <row r="202" spans="2:39" ht="15.75" thickBot="1" x14ac:dyDescent="0.3">
      <c r="B202" s="149">
        <v>191</v>
      </c>
      <c r="C202" s="138"/>
      <c r="D202" s="137"/>
      <c r="E202" s="150"/>
      <c r="F202" s="150"/>
      <c r="G202" s="151"/>
      <c r="H202" s="137"/>
      <c r="I202" s="152"/>
      <c r="J202" s="154"/>
      <c r="K202" s="137"/>
      <c r="L202" s="152"/>
      <c r="M202" s="154"/>
      <c r="N202" s="137"/>
      <c r="O202" s="139"/>
      <c r="P202" s="141">
        <f t="shared" si="41"/>
        <v>0</v>
      </c>
      <c r="Q202" s="153"/>
      <c r="R202" s="12"/>
      <c r="S202" s="12"/>
      <c r="U202" s="122"/>
      <c r="V202" s="12"/>
      <c r="AD202" s="200"/>
      <c r="AE202" s="201"/>
      <c r="AF202" s="200"/>
      <c r="AG202" s="209"/>
      <c r="AH202" s="209"/>
      <c r="AM202" s="12"/>
    </row>
    <row r="203" spans="2:39" ht="15.75" thickBot="1" x14ac:dyDescent="0.3">
      <c r="B203" s="144">
        <v>192</v>
      </c>
      <c r="C203" s="135"/>
      <c r="D203" s="134"/>
      <c r="E203" s="145"/>
      <c r="F203" s="145"/>
      <c r="G203" s="147"/>
      <c r="H203" s="134"/>
      <c r="I203" s="145"/>
      <c r="J203" s="147"/>
      <c r="K203" s="134"/>
      <c r="L203" s="146"/>
      <c r="M203" s="147"/>
      <c r="N203" s="134"/>
      <c r="O203" s="136"/>
      <c r="P203" s="140">
        <f t="shared" si="41"/>
        <v>0</v>
      </c>
      <c r="Q203" s="148"/>
      <c r="R203" s="12"/>
      <c r="S203" s="12"/>
      <c r="U203" s="122"/>
      <c r="V203" s="12"/>
      <c r="AD203" s="200"/>
      <c r="AE203" s="201"/>
      <c r="AF203" s="200"/>
      <c r="AG203" s="209"/>
      <c r="AH203" s="209"/>
      <c r="AM203" s="12"/>
    </row>
    <row r="204" spans="2:39" ht="15.75" thickBot="1" x14ac:dyDescent="0.3">
      <c r="B204" s="149">
        <v>193</v>
      </c>
      <c r="C204" s="138"/>
      <c r="D204" s="137"/>
      <c r="E204" s="150"/>
      <c r="F204" s="150"/>
      <c r="G204" s="151"/>
      <c r="H204" s="137"/>
      <c r="I204" s="152"/>
      <c r="J204" s="154"/>
      <c r="K204" s="137"/>
      <c r="L204" s="152"/>
      <c r="M204" s="154"/>
      <c r="N204" s="137"/>
      <c r="O204" s="139"/>
      <c r="P204" s="141">
        <f t="shared" si="41"/>
        <v>0</v>
      </c>
      <c r="Q204" s="153"/>
      <c r="R204" s="12"/>
      <c r="S204" s="12"/>
      <c r="U204" s="122"/>
      <c r="V204" s="12"/>
      <c r="AD204" s="200"/>
      <c r="AE204" s="201"/>
      <c r="AF204" s="200"/>
      <c r="AG204" s="209"/>
      <c r="AH204" s="209"/>
      <c r="AM204" s="12"/>
    </row>
    <row r="205" spans="2:39" ht="15.75" thickBot="1" x14ac:dyDescent="0.3">
      <c r="B205" s="144">
        <v>194</v>
      </c>
      <c r="C205" s="135"/>
      <c r="D205" s="134"/>
      <c r="E205" s="145"/>
      <c r="F205" s="145"/>
      <c r="G205" s="147"/>
      <c r="H205" s="134"/>
      <c r="I205" s="145"/>
      <c r="J205" s="147"/>
      <c r="K205" s="134"/>
      <c r="L205" s="146"/>
      <c r="M205" s="147"/>
      <c r="N205" s="134"/>
      <c r="O205" s="136"/>
      <c r="P205" s="140">
        <f t="shared" si="41"/>
        <v>0</v>
      </c>
      <c r="Q205" s="148"/>
      <c r="R205" s="12"/>
      <c r="S205" s="12"/>
      <c r="U205" s="122"/>
      <c r="V205" s="12"/>
      <c r="AD205" s="200"/>
      <c r="AE205" s="201"/>
      <c r="AF205" s="200"/>
      <c r="AG205" s="209"/>
      <c r="AH205" s="209"/>
      <c r="AM205" s="12"/>
    </row>
    <row r="206" spans="2:39" ht="15.75" thickBot="1" x14ac:dyDescent="0.3">
      <c r="B206" s="144">
        <v>195</v>
      </c>
      <c r="C206" s="135"/>
      <c r="D206" s="134"/>
      <c r="E206" s="145"/>
      <c r="F206" s="145"/>
      <c r="G206" s="147"/>
      <c r="H206" s="134"/>
      <c r="I206" s="145"/>
      <c r="J206" s="147"/>
      <c r="K206" s="134"/>
      <c r="L206" s="146"/>
      <c r="M206" s="147"/>
      <c r="N206" s="134"/>
      <c r="O206" s="136"/>
      <c r="P206" s="140">
        <f t="shared" si="41"/>
        <v>0</v>
      </c>
      <c r="Q206" s="148"/>
      <c r="R206" s="12"/>
      <c r="S206" s="12"/>
      <c r="U206" s="122"/>
      <c r="V206" s="12"/>
      <c r="AD206" s="200"/>
      <c r="AE206" s="201"/>
      <c r="AF206" s="200"/>
      <c r="AG206" s="209"/>
      <c r="AH206" s="209"/>
      <c r="AM206" s="12"/>
    </row>
    <row r="207" spans="2:39" ht="15.75" thickBot="1" x14ac:dyDescent="0.3">
      <c r="B207" s="149">
        <v>196</v>
      </c>
      <c r="C207" s="138"/>
      <c r="D207" s="137"/>
      <c r="E207" s="150"/>
      <c r="F207" s="150"/>
      <c r="G207" s="151"/>
      <c r="H207" s="137"/>
      <c r="I207" s="152"/>
      <c r="J207" s="154"/>
      <c r="K207" s="137"/>
      <c r="L207" s="152"/>
      <c r="M207" s="154"/>
      <c r="N207" s="137"/>
      <c r="O207" s="139"/>
      <c r="P207" s="141">
        <f t="shared" si="41"/>
        <v>0</v>
      </c>
      <c r="Q207" s="153"/>
      <c r="R207" s="12"/>
      <c r="S207" s="12"/>
      <c r="U207" s="122"/>
      <c r="V207" s="12"/>
      <c r="AD207" s="200"/>
      <c r="AE207" s="201"/>
      <c r="AF207" s="200"/>
      <c r="AG207" s="209"/>
      <c r="AH207" s="209"/>
      <c r="AM207" s="12"/>
    </row>
    <row r="208" spans="2:39" ht="15.75" thickBot="1" x14ac:dyDescent="0.3">
      <c r="B208" s="144">
        <v>197</v>
      </c>
      <c r="C208" s="135"/>
      <c r="D208" s="134"/>
      <c r="E208" s="145"/>
      <c r="F208" s="145"/>
      <c r="G208" s="147"/>
      <c r="H208" s="134"/>
      <c r="I208" s="145"/>
      <c r="J208" s="147"/>
      <c r="K208" s="134"/>
      <c r="L208" s="146"/>
      <c r="M208" s="147"/>
      <c r="N208" s="134"/>
      <c r="O208" s="136"/>
      <c r="P208" s="140">
        <f t="shared" si="41"/>
        <v>0</v>
      </c>
      <c r="Q208" s="148"/>
      <c r="R208" s="12"/>
      <c r="S208" s="12"/>
      <c r="U208" s="122"/>
      <c r="V208" s="12"/>
      <c r="AD208" s="200"/>
      <c r="AE208" s="201"/>
      <c r="AF208" s="200"/>
      <c r="AG208" s="209"/>
      <c r="AH208" s="209"/>
      <c r="AM208" s="12"/>
    </row>
    <row r="209" spans="2:39" ht="15.75" thickBot="1" x14ac:dyDescent="0.3">
      <c r="B209" s="149">
        <v>198</v>
      </c>
      <c r="C209" s="138"/>
      <c r="D209" s="137"/>
      <c r="E209" s="150"/>
      <c r="F209" s="150"/>
      <c r="G209" s="151"/>
      <c r="H209" s="137"/>
      <c r="I209" s="152"/>
      <c r="J209" s="154"/>
      <c r="K209" s="137"/>
      <c r="L209" s="152"/>
      <c r="M209" s="154"/>
      <c r="N209" s="137"/>
      <c r="O209" s="139"/>
      <c r="P209" s="141">
        <f t="shared" si="41"/>
        <v>0</v>
      </c>
      <c r="Q209" s="153"/>
      <c r="R209" s="12"/>
      <c r="S209" s="12"/>
      <c r="U209" s="122"/>
      <c r="V209" s="12"/>
      <c r="AD209" s="200"/>
      <c r="AE209" s="201"/>
      <c r="AF209" s="200"/>
      <c r="AG209" s="209"/>
      <c r="AH209" s="209"/>
      <c r="AM209" s="12"/>
    </row>
    <row r="210" spans="2:39" ht="15.75" thickBot="1" x14ac:dyDescent="0.3">
      <c r="B210" s="144">
        <v>199</v>
      </c>
      <c r="C210" s="135"/>
      <c r="D210" s="134"/>
      <c r="E210" s="145"/>
      <c r="F210" s="145"/>
      <c r="G210" s="147"/>
      <c r="H210" s="134"/>
      <c r="I210" s="145"/>
      <c r="J210" s="147"/>
      <c r="K210" s="134"/>
      <c r="L210" s="146"/>
      <c r="M210" s="147"/>
      <c r="N210" s="134"/>
      <c r="O210" s="136"/>
      <c r="P210" s="140">
        <f t="shared" si="41"/>
        <v>0</v>
      </c>
      <c r="Q210" s="148"/>
      <c r="R210" s="12"/>
      <c r="S210" s="12"/>
      <c r="U210" s="122"/>
      <c r="V210" s="12"/>
      <c r="AD210" s="200"/>
      <c r="AE210" s="201"/>
      <c r="AF210" s="200"/>
      <c r="AG210" s="209"/>
      <c r="AH210" s="209"/>
      <c r="AM210" s="12"/>
    </row>
    <row r="211" spans="2:39" ht="15.75" thickBot="1" x14ac:dyDescent="0.3">
      <c r="B211" s="149">
        <v>200</v>
      </c>
      <c r="C211" s="138"/>
      <c r="D211" s="137"/>
      <c r="E211" s="150"/>
      <c r="F211" s="150"/>
      <c r="G211" s="151"/>
      <c r="H211" s="137"/>
      <c r="I211" s="152"/>
      <c r="J211" s="154"/>
      <c r="K211" s="137"/>
      <c r="L211" s="152"/>
      <c r="M211" s="154"/>
      <c r="N211" s="137"/>
      <c r="O211" s="139"/>
      <c r="P211" s="141">
        <f t="shared" si="41"/>
        <v>0</v>
      </c>
      <c r="Q211" s="153"/>
      <c r="R211" s="12"/>
      <c r="S211" s="12"/>
      <c r="U211" s="122"/>
      <c r="V211" s="12"/>
      <c r="AD211" s="200"/>
      <c r="AE211" s="201"/>
      <c r="AF211" s="200"/>
      <c r="AG211" s="209"/>
      <c r="AH211" s="209"/>
      <c r="AM211" s="12"/>
    </row>
    <row r="212" spans="2:39" ht="15.75" thickBot="1" x14ac:dyDescent="0.3">
      <c r="B212" s="144">
        <v>201</v>
      </c>
      <c r="C212" s="135"/>
      <c r="D212" s="134"/>
      <c r="E212" s="145"/>
      <c r="F212" s="145"/>
      <c r="G212" s="147"/>
      <c r="H212" s="134"/>
      <c r="I212" s="145"/>
      <c r="J212" s="147"/>
      <c r="K212" s="134"/>
      <c r="L212" s="146"/>
      <c r="M212" s="147"/>
      <c r="N212" s="134"/>
      <c r="O212" s="136"/>
      <c r="P212" s="140">
        <f t="shared" si="41"/>
        <v>0</v>
      </c>
      <c r="Q212" s="148"/>
      <c r="R212" s="12"/>
      <c r="S212" s="12"/>
      <c r="U212" s="122"/>
      <c r="V212" s="12"/>
      <c r="AD212" s="200"/>
      <c r="AE212" s="201"/>
      <c r="AF212" s="200"/>
      <c r="AG212" s="209"/>
      <c r="AH212" s="209"/>
      <c r="AM212" s="12"/>
    </row>
    <row r="213" spans="2:39" ht="15.75" thickBot="1" x14ac:dyDescent="0.3">
      <c r="B213" s="149">
        <v>202</v>
      </c>
      <c r="C213" s="138"/>
      <c r="D213" s="137"/>
      <c r="E213" s="150"/>
      <c r="F213" s="150"/>
      <c r="G213" s="151"/>
      <c r="H213" s="137"/>
      <c r="I213" s="152"/>
      <c r="J213" s="154"/>
      <c r="K213" s="137"/>
      <c r="L213" s="152"/>
      <c r="M213" s="154"/>
      <c r="N213" s="137"/>
      <c r="O213" s="139"/>
      <c r="P213" s="141">
        <f t="shared" si="41"/>
        <v>0</v>
      </c>
      <c r="Q213" s="153"/>
      <c r="R213" s="12"/>
      <c r="S213" s="12"/>
      <c r="U213" s="122"/>
      <c r="V213" s="12"/>
      <c r="AD213" s="200"/>
      <c r="AE213" s="201"/>
      <c r="AF213" s="200"/>
      <c r="AG213" s="209"/>
      <c r="AH213" s="209"/>
      <c r="AM213" s="12"/>
    </row>
    <row r="214" spans="2:39" ht="15.75" thickBot="1" x14ac:dyDescent="0.3">
      <c r="B214" s="144">
        <v>203</v>
      </c>
      <c r="C214" s="135"/>
      <c r="D214" s="134"/>
      <c r="E214" s="145"/>
      <c r="F214" s="145"/>
      <c r="G214" s="147"/>
      <c r="H214" s="134"/>
      <c r="I214" s="145"/>
      <c r="J214" s="147"/>
      <c r="K214" s="134"/>
      <c r="L214" s="146"/>
      <c r="M214" s="147"/>
      <c r="N214" s="134"/>
      <c r="O214" s="136"/>
      <c r="P214" s="140">
        <f t="shared" si="41"/>
        <v>0</v>
      </c>
      <c r="Q214" s="148"/>
      <c r="R214" s="12"/>
      <c r="S214" s="12"/>
      <c r="U214" s="122"/>
      <c r="V214" s="12"/>
      <c r="AD214" s="200"/>
      <c r="AE214" s="201"/>
      <c r="AF214" s="200"/>
      <c r="AG214" s="209"/>
      <c r="AH214" s="209"/>
      <c r="AM214" s="12"/>
    </row>
    <row r="215" spans="2:39" ht="15.75" thickBot="1" x14ac:dyDescent="0.3">
      <c r="B215" s="149">
        <v>204</v>
      </c>
      <c r="C215" s="138"/>
      <c r="D215" s="137"/>
      <c r="E215" s="150"/>
      <c r="F215" s="150"/>
      <c r="G215" s="151"/>
      <c r="H215" s="137"/>
      <c r="I215" s="152"/>
      <c r="J215" s="154"/>
      <c r="K215" s="137"/>
      <c r="L215" s="152"/>
      <c r="M215" s="154"/>
      <c r="N215" s="137"/>
      <c r="O215" s="139"/>
      <c r="P215" s="141">
        <f t="shared" si="41"/>
        <v>0</v>
      </c>
      <c r="Q215" s="153"/>
      <c r="R215" s="12"/>
      <c r="S215" s="12"/>
      <c r="U215" s="122"/>
      <c r="V215" s="12"/>
      <c r="AD215" s="200"/>
      <c r="AE215" s="201"/>
      <c r="AF215" s="200"/>
      <c r="AG215" s="209"/>
      <c r="AH215" s="209"/>
      <c r="AM215" s="12"/>
    </row>
    <row r="216" spans="2:39" ht="15.75" thickBot="1" x14ac:dyDescent="0.3">
      <c r="B216" s="144">
        <v>205</v>
      </c>
      <c r="C216" s="135"/>
      <c r="D216" s="134"/>
      <c r="E216" s="145"/>
      <c r="F216" s="145"/>
      <c r="G216" s="147"/>
      <c r="H216" s="134"/>
      <c r="I216" s="145"/>
      <c r="J216" s="147"/>
      <c r="K216" s="134"/>
      <c r="L216" s="146"/>
      <c r="M216" s="147"/>
      <c r="N216" s="134"/>
      <c r="O216" s="136"/>
      <c r="P216" s="140">
        <f t="shared" si="41"/>
        <v>0</v>
      </c>
      <c r="Q216" s="148"/>
      <c r="R216" s="12"/>
      <c r="S216" s="12"/>
      <c r="U216" s="122"/>
      <c r="V216" s="12"/>
      <c r="AD216" s="200"/>
      <c r="AE216" s="201"/>
      <c r="AF216" s="200"/>
      <c r="AG216" s="209"/>
      <c r="AH216" s="209"/>
      <c r="AM216" s="12"/>
    </row>
    <row r="217" spans="2:39" ht="15.75" thickBot="1" x14ac:dyDescent="0.3">
      <c r="B217" s="149">
        <v>206</v>
      </c>
      <c r="C217" s="138"/>
      <c r="D217" s="137"/>
      <c r="E217" s="150"/>
      <c r="F217" s="150"/>
      <c r="G217" s="151"/>
      <c r="H217" s="137"/>
      <c r="I217" s="152"/>
      <c r="J217" s="154"/>
      <c r="K217" s="137"/>
      <c r="L217" s="152"/>
      <c r="M217" s="154"/>
      <c r="N217" s="137"/>
      <c r="O217" s="139"/>
      <c r="P217" s="141">
        <f t="shared" si="41"/>
        <v>0</v>
      </c>
      <c r="Q217" s="153"/>
      <c r="R217" s="12"/>
      <c r="S217" s="12"/>
      <c r="U217" s="122"/>
      <c r="V217" s="12"/>
      <c r="AD217" s="200"/>
      <c r="AE217" s="201"/>
      <c r="AF217" s="200"/>
      <c r="AG217" s="209"/>
      <c r="AH217" s="209"/>
      <c r="AM217" s="12"/>
    </row>
    <row r="218" spans="2:39" ht="15.75" thickBot="1" x14ac:dyDescent="0.3">
      <c r="B218" s="144">
        <v>207</v>
      </c>
      <c r="C218" s="135"/>
      <c r="D218" s="134"/>
      <c r="E218" s="145"/>
      <c r="F218" s="145"/>
      <c r="G218" s="147"/>
      <c r="H218" s="134"/>
      <c r="I218" s="145"/>
      <c r="J218" s="147"/>
      <c r="K218" s="134"/>
      <c r="L218" s="146"/>
      <c r="M218" s="147"/>
      <c r="N218" s="134"/>
      <c r="O218" s="136"/>
      <c r="P218" s="140">
        <f t="shared" si="41"/>
        <v>0</v>
      </c>
      <c r="Q218" s="148"/>
      <c r="R218" s="12"/>
      <c r="S218" s="12"/>
      <c r="U218" s="122"/>
      <c r="V218" s="12"/>
      <c r="AD218" s="200"/>
      <c r="AE218" s="201"/>
      <c r="AF218" s="200"/>
      <c r="AG218" s="209"/>
      <c r="AH218" s="209"/>
      <c r="AM218" s="12"/>
    </row>
    <row r="219" spans="2:39" ht="15.75" thickBot="1" x14ac:dyDescent="0.3">
      <c r="B219" s="149">
        <v>208</v>
      </c>
      <c r="C219" s="138"/>
      <c r="D219" s="137"/>
      <c r="E219" s="150"/>
      <c r="F219" s="150"/>
      <c r="G219" s="151"/>
      <c r="H219" s="137"/>
      <c r="I219" s="152"/>
      <c r="J219" s="154"/>
      <c r="K219" s="137"/>
      <c r="L219" s="152"/>
      <c r="M219" s="154"/>
      <c r="N219" s="137"/>
      <c r="O219" s="139"/>
      <c r="P219" s="141">
        <f t="shared" si="41"/>
        <v>0</v>
      </c>
      <c r="Q219" s="153"/>
      <c r="R219" s="12"/>
      <c r="S219" s="12"/>
      <c r="U219" s="122"/>
      <c r="V219" s="12"/>
      <c r="AD219" s="200"/>
      <c r="AE219" s="201"/>
      <c r="AF219" s="200"/>
      <c r="AG219" s="209"/>
      <c r="AH219" s="209"/>
      <c r="AM219" s="12"/>
    </row>
    <row r="220" spans="2:39" ht="15.75" thickBot="1" x14ac:dyDescent="0.3">
      <c r="B220" s="144">
        <v>209</v>
      </c>
      <c r="C220" s="135"/>
      <c r="D220" s="134"/>
      <c r="E220" s="145"/>
      <c r="F220" s="145"/>
      <c r="G220" s="147"/>
      <c r="H220" s="134"/>
      <c r="I220" s="145"/>
      <c r="J220" s="147"/>
      <c r="K220" s="134"/>
      <c r="L220" s="146"/>
      <c r="M220" s="147"/>
      <c r="N220" s="134"/>
      <c r="O220" s="136"/>
      <c r="P220" s="140">
        <f t="shared" si="41"/>
        <v>0</v>
      </c>
      <c r="Q220" s="148"/>
      <c r="R220" s="12"/>
      <c r="S220" s="12"/>
      <c r="U220" s="122"/>
      <c r="V220" s="12"/>
      <c r="AD220" s="200"/>
      <c r="AE220" s="201"/>
      <c r="AF220" s="200"/>
      <c r="AG220" s="209"/>
      <c r="AH220" s="209"/>
      <c r="AM220" s="12"/>
    </row>
    <row r="221" spans="2:39" ht="15.75" thickBot="1" x14ac:dyDescent="0.3">
      <c r="B221" s="149">
        <v>210</v>
      </c>
      <c r="C221" s="138"/>
      <c r="D221" s="137"/>
      <c r="E221" s="150"/>
      <c r="F221" s="150"/>
      <c r="G221" s="151"/>
      <c r="H221" s="137"/>
      <c r="I221" s="152"/>
      <c r="J221" s="154"/>
      <c r="K221" s="137"/>
      <c r="L221" s="152"/>
      <c r="M221" s="154"/>
      <c r="N221" s="137"/>
      <c r="O221" s="139"/>
      <c r="P221" s="141">
        <f t="shared" si="41"/>
        <v>0</v>
      </c>
      <c r="Q221" s="153"/>
      <c r="R221" s="12"/>
      <c r="S221" s="12"/>
      <c r="U221" s="122"/>
      <c r="V221" s="12"/>
      <c r="AD221" s="200"/>
      <c r="AE221" s="201"/>
      <c r="AF221" s="200"/>
      <c r="AG221" s="209"/>
      <c r="AH221" s="209"/>
      <c r="AM221" s="12"/>
    </row>
    <row r="222" spans="2:39" ht="15.75" thickBot="1" x14ac:dyDescent="0.3">
      <c r="B222" s="144">
        <v>211</v>
      </c>
      <c r="C222" s="135"/>
      <c r="D222" s="134"/>
      <c r="E222" s="145"/>
      <c r="F222" s="145"/>
      <c r="G222" s="147"/>
      <c r="H222" s="134"/>
      <c r="I222" s="145"/>
      <c r="J222" s="147"/>
      <c r="K222" s="134"/>
      <c r="L222" s="146"/>
      <c r="M222" s="147"/>
      <c r="N222" s="134"/>
      <c r="O222" s="136"/>
      <c r="P222" s="140">
        <f t="shared" si="41"/>
        <v>0</v>
      </c>
      <c r="Q222" s="148"/>
      <c r="R222" s="12"/>
      <c r="S222" s="12"/>
      <c r="U222" s="122"/>
      <c r="V222" s="12"/>
      <c r="AD222" s="200"/>
      <c r="AE222" s="201"/>
      <c r="AF222" s="200"/>
      <c r="AG222" s="209"/>
      <c r="AH222" s="209"/>
      <c r="AM222" s="12"/>
    </row>
    <row r="223" spans="2:39" ht="15.75" thickBot="1" x14ac:dyDescent="0.3">
      <c r="B223" s="149">
        <v>212</v>
      </c>
      <c r="C223" s="138"/>
      <c r="D223" s="137"/>
      <c r="E223" s="150"/>
      <c r="F223" s="150"/>
      <c r="G223" s="151"/>
      <c r="H223" s="137"/>
      <c r="I223" s="152"/>
      <c r="J223" s="154"/>
      <c r="K223" s="137"/>
      <c r="L223" s="152"/>
      <c r="M223" s="154"/>
      <c r="N223" s="137"/>
      <c r="O223" s="139"/>
      <c r="P223" s="141">
        <f t="shared" si="41"/>
        <v>0</v>
      </c>
      <c r="Q223" s="153"/>
      <c r="R223" s="12"/>
      <c r="S223" s="12"/>
      <c r="U223" s="122"/>
      <c r="V223" s="12"/>
      <c r="AD223" s="200"/>
      <c r="AE223" s="201"/>
      <c r="AF223" s="200"/>
      <c r="AG223" s="209"/>
      <c r="AH223" s="209"/>
      <c r="AM223" s="12"/>
    </row>
    <row r="224" spans="2:39" ht="15.75" thickBot="1" x14ac:dyDescent="0.3">
      <c r="B224" s="144">
        <v>213</v>
      </c>
      <c r="C224" s="135"/>
      <c r="D224" s="134"/>
      <c r="E224" s="145"/>
      <c r="F224" s="145"/>
      <c r="G224" s="147"/>
      <c r="H224" s="134"/>
      <c r="I224" s="145"/>
      <c r="J224" s="147"/>
      <c r="K224" s="134"/>
      <c r="L224" s="146"/>
      <c r="M224" s="147"/>
      <c r="N224" s="134"/>
      <c r="O224" s="136"/>
      <c r="P224" s="140">
        <f t="shared" si="41"/>
        <v>0</v>
      </c>
      <c r="Q224" s="148"/>
      <c r="R224" s="12"/>
      <c r="S224" s="12"/>
      <c r="U224" s="122"/>
      <c r="V224" s="12"/>
      <c r="AD224" s="200"/>
      <c r="AE224" s="201"/>
      <c r="AF224" s="200"/>
      <c r="AG224" s="209"/>
      <c r="AH224" s="209"/>
      <c r="AM224" s="12"/>
    </row>
    <row r="225" spans="2:39" ht="15.75" thickBot="1" x14ac:dyDescent="0.3">
      <c r="B225" s="149">
        <v>214</v>
      </c>
      <c r="C225" s="138"/>
      <c r="D225" s="137"/>
      <c r="E225" s="150"/>
      <c r="F225" s="150"/>
      <c r="G225" s="151"/>
      <c r="H225" s="137"/>
      <c r="I225" s="152"/>
      <c r="J225" s="154"/>
      <c r="K225" s="137"/>
      <c r="L225" s="152"/>
      <c r="M225" s="154"/>
      <c r="N225" s="137"/>
      <c r="O225" s="139"/>
      <c r="P225" s="141">
        <f t="shared" si="41"/>
        <v>0</v>
      </c>
      <c r="Q225" s="153"/>
      <c r="R225" s="12"/>
      <c r="S225" s="12"/>
      <c r="U225" s="122"/>
      <c r="V225" s="12"/>
      <c r="AD225" s="200"/>
      <c r="AE225" s="201"/>
      <c r="AF225" s="200"/>
      <c r="AG225" s="209"/>
      <c r="AH225" s="209"/>
      <c r="AM225" s="12"/>
    </row>
    <row r="226" spans="2:39" ht="15.75" thickBot="1" x14ac:dyDescent="0.3">
      <c r="B226" s="144">
        <v>215</v>
      </c>
      <c r="C226" s="135"/>
      <c r="D226" s="134"/>
      <c r="E226" s="145"/>
      <c r="F226" s="145"/>
      <c r="G226" s="147"/>
      <c r="H226" s="134"/>
      <c r="I226" s="145"/>
      <c r="J226" s="147"/>
      <c r="K226" s="134"/>
      <c r="L226" s="146"/>
      <c r="M226" s="147"/>
      <c r="N226" s="134"/>
      <c r="O226" s="136"/>
      <c r="P226" s="140">
        <f t="shared" si="41"/>
        <v>0</v>
      </c>
      <c r="Q226" s="148"/>
      <c r="R226" s="12"/>
      <c r="S226" s="12"/>
      <c r="U226" s="122"/>
      <c r="V226" s="12"/>
      <c r="AD226" s="200"/>
      <c r="AE226" s="201"/>
      <c r="AF226" s="200"/>
      <c r="AG226" s="209"/>
      <c r="AH226" s="209"/>
      <c r="AM226" s="12"/>
    </row>
    <row r="227" spans="2:39" ht="15.75" thickBot="1" x14ac:dyDescent="0.3">
      <c r="B227" s="149">
        <v>216</v>
      </c>
      <c r="C227" s="138"/>
      <c r="D227" s="137"/>
      <c r="E227" s="150"/>
      <c r="F227" s="150"/>
      <c r="G227" s="151"/>
      <c r="H227" s="137"/>
      <c r="I227" s="152"/>
      <c r="J227" s="154"/>
      <c r="K227" s="137"/>
      <c r="L227" s="152"/>
      <c r="M227" s="154"/>
      <c r="N227" s="137"/>
      <c r="O227" s="139"/>
      <c r="P227" s="141">
        <f t="shared" si="41"/>
        <v>0</v>
      </c>
      <c r="Q227" s="153"/>
      <c r="R227" s="12"/>
      <c r="S227" s="12"/>
      <c r="U227" s="122"/>
      <c r="V227" s="12"/>
      <c r="AD227" s="200"/>
      <c r="AE227" s="201"/>
      <c r="AF227" s="200"/>
      <c r="AG227" s="209"/>
      <c r="AH227" s="209"/>
      <c r="AM227" s="12"/>
    </row>
    <row r="228" spans="2:39" ht="15.75" thickBot="1" x14ac:dyDescent="0.3">
      <c r="B228" s="144">
        <v>217</v>
      </c>
      <c r="C228" s="135"/>
      <c r="D228" s="134"/>
      <c r="E228" s="145"/>
      <c r="F228" s="145"/>
      <c r="G228" s="147"/>
      <c r="H228" s="134"/>
      <c r="I228" s="145"/>
      <c r="J228" s="147"/>
      <c r="K228" s="134"/>
      <c r="L228" s="146"/>
      <c r="M228" s="147"/>
      <c r="N228" s="134"/>
      <c r="O228" s="136"/>
      <c r="P228" s="140">
        <f t="shared" si="41"/>
        <v>0</v>
      </c>
      <c r="Q228" s="148"/>
      <c r="R228" s="12"/>
      <c r="S228" s="12"/>
      <c r="U228" s="122"/>
      <c r="V228" s="12"/>
      <c r="AD228" s="200"/>
      <c r="AE228" s="201"/>
      <c r="AF228" s="200"/>
      <c r="AG228" s="209"/>
      <c r="AH228" s="209"/>
      <c r="AM228" s="12"/>
    </row>
    <row r="229" spans="2:39" ht="15.75" thickBot="1" x14ac:dyDescent="0.3">
      <c r="B229" s="144">
        <v>218</v>
      </c>
      <c r="C229" s="135"/>
      <c r="D229" s="134"/>
      <c r="E229" s="145"/>
      <c r="F229" s="145"/>
      <c r="G229" s="147"/>
      <c r="H229" s="134"/>
      <c r="I229" s="145"/>
      <c r="J229" s="147"/>
      <c r="K229" s="134"/>
      <c r="L229" s="146"/>
      <c r="M229" s="147"/>
      <c r="N229" s="134"/>
      <c r="O229" s="136"/>
      <c r="P229" s="140">
        <f t="shared" si="41"/>
        <v>0</v>
      </c>
      <c r="Q229" s="148"/>
      <c r="R229" s="12"/>
      <c r="S229" s="12"/>
      <c r="U229" s="122"/>
      <c r="V229" s="12"/>
      <c r="AD229" s="200"/>
      <c r="AE229" s="201"/>
      <c r="AF229" s="200"/>
      <c r="AG229" s="209"/>
      <c r="AH229" s="209"/>
      <c r="AM229" s="12"/>
    </row>
    <row r="230" spans="2:39" ht="15.75" thickBot="1" x14ac:dyDescent="0.3">
      <c r="B230" s="149">
        <v>219</v>
      </c>
      <c r="C230" s="138"/>
      <c r="D230" s="137"/>
      <c r="E230" s="150"/>
      <c r="F230" s="150"/>
      <c r="G230" s="151"/>
      <c r="H230" s="137"/>
      <c r="I230" s="152"/>
      <c r="J230" s="154"/>
      <c r="K230" s="137"/>
      <c r="L230" s="152"/>
      <c r="M230" s="154"/>
      <c r="N230" s="137"/>
      <c r="O230" s="139"/>
      <c r="P230" s="141">
        <f t="shared" si="41"/>
        <v>0</v>
      </c>
      <c r="Q230" s="153"/>
      <c r="R230" s="12"/>
      <c r="S230" s="12"/>
      <c r="U230" s="122"/>
      <c r="V230" s="12"/>
      <c r="AD230" s="200"/>
      <c r="AE230" s="201"/>
      <c r="AF230" s="200"/>
      <c r="AG230" s="209"/>
      <c r="AH230" s="209"/>
      <c r="AM230" s="12"/>
    </row>
    <row r="231" spans="2:39" ht="15.75" thickBot="1" x14ac:dyDescent="0.3">
      <c r="B231" s="144">
        <v>220</v>
      </c>
      <c r="C231" s="135"/>
      <c r="D231" s="134"/>
      <c r="E231" s="145"/>
      <c r="F231" s="145"/>
      <c r="G231" s="147"/>
      <c r="H231" s="134"/>
      <c r="I231" s="145"/>
      <c r="J231" s="147"/>
      <c r="K231" s="134"/>
      <c r="L231" s="146"/>
      <c r="M231" s="147"/>
      <c r="N231" s="134"/>
      <c r="O231" s="136"/>
      <c r="P231" s="140">
        <f t="shared" si="41"/>
        <v>0</v>
      </c>
      <c r="Q231" s="148"/>
      <c r="R231" s="12"/>
      <c r="S231" s="12"/>
      <c r="U231" s="122"/>
      <c r="V231" s="12"/>
      <c r="AD231" s="200"/>
      <c r="AE231" s="201"/>
      <c r="AF231" s="200"/>
      <c r="AG231" s="209"/>
      <c r="AH231" s="209"/>
      <c r="AM231" s="12"/>
    </row>
    <row r="232" spans="2:39" ht="15.75" thickBot="1" x14ac:dyDescent="0.3">
      <c r="B232" s="149">
        <v>221</v>
      </c>
      <c r="C232" s="138"/>
      <c r="D232" s="137"/>
      <c r="E232" s="150"/>
      <c r="F232" s="150"/>
      <c r="G232" s="151"/>
      <c r="H232" s="137"/>
      <c r="I232" s="152"/>
      <c r="J232" s="154"/>
      <c r="K232" s="137"/>
      <c r="L232" s="152"/>
      <c r="M232" s="154"/>
      <c r="N232" s="137"/>
      <c r="O232" s="139"/>
      <c r="P232" s="141">
        <f t="shared" si="41"/>
        <v>0</v>
      </c>
      <c r="Q232" s="153"/>
      <c r="R232" s="12"/>
      <c r="S232" s="12"/>
      <c r="U232" s="122"/>
      <c r="V232" s="12"/>
      <c r="AD232" s="200"/>
      <c r="AE232" s="201"/>
      <c r="AF232" s="200"/>
      <c r="AG232" s="209"/>
      <c r="AH232" s="209"/>
      <c r="AM232" s="12"/>
    </row>
    <row r="233" spans="2:39" ht="15.75" thickBot="1" x14ac:dyDescent="0.3">
      <c r="B233" s="144">
        <v>222</v>
      </c>
      <c r="C233" s="135"/>
      <c r="D233" s="134"/>
      <c r="E233" s="145"/>
      <c r="F233" s="145"/>
      <c r="G233" s="147"/>
      <c r="H233" s="134"/>
      <c r="I233" s="145"/>
      <c r="J233" s="147"/>
      <c r="K233" s="134"/>
      <c r="L233" s="146"/>
      <c r="M233" s="147"/>
      <c r="N233" s="134"/>
      <c r="O233" s="136"/>
      <c r="P233" s="140">
        <f t="shared" si="41"/>
        <v>0</v>
      </c>
      <c r="Q233" s="148"/>
      <c r="R233" s="12"/>
      <c r="S233" s="12"/>
      <c r="U233" s="122"/>
      <c r="V233" s="12"/>
      <c r="AD233" s="200"/>
      <c r="AE233" s="201"/>
      <c r="AF233" s="200"/>
      <c r="AG233" s="209"/>
      <c r="AH233" s="209"/>
      <c r="AM233" s="12"/>
    </row>
    <row r="234" spans="2:39" ht="15.75" thickBot="1" x14ac:dyDescent="0.3">
      <c r="B234" s="149">
        <v>223</v>
      </c>
      <c r="C234" s="138"/>
      <c r="D234" s="137"/>
      <c r="E234" s="150"/>
      <c r="F234" s="150"/>
      <c r="G234" s="151"/>
      <c r="H234" s="137"/>
      <c r="I234" s="152"/>
      <c r="J234" s="154"/>
      <c r="K234" s="137"/>
      <c r="L234" s="152"/>
      <c r="M234" s="154"/>
      <c r="N234" s="137"/>
      <c r="O234" s="139"/>
      <c r="P234" s="141">
        <f t="shared" si="41"/>
        <v>0</v>
      </c>
      <c r="Q234" s="153"/>
      <c r="R234" s="12"/>
      <c r="S234" s="12"/>
      <c r="U234" s="122"/>
      <c r="V234" s="12"/>
      <c r="AD234" s="200"/>
      <c r="AE234" s="201"/>
      <c r="AF234" s="200"/>
      <c r="AG234" s="209"/>
      <c r="AH234" s="209"/>
      <c r="AM234" s="12"/>
    </row>
    <row r="235" spans="2:39" ht="15.75" thickBot="1" x14ac:dyDescent="0.3">
      <c r="B235" s="144">
        <v>224</v>
      </c>
      <c r="C235" s="135"/>
      <c r="D235" s="134"/>
      <c r="E235" s="145"/>
      <c r="F235" s="145"/>
      <c r="G235" s="147"/>
      <c r="H235" s="134"/>
      <c r="I235" s="145"/>
      <c r="J235" s="147"/>
      <c r="K235" s="134"/>
      <c r="L235" s="146"/>
      <c r="M235" s="147"/>
      <c r="N235" s="134"/>
      <c r="O235" s="136"/>
      <c r="P235" s="140">
        <f t="shared" si="41"/>
        <v>0</v>
      </c>
      <c r="Q235" s="148"/>
      <c r="R235" s="12"/>
      <c r="S235" s="12"/>
      <c r="U235" s="122"/>
      <c r="V235" s="12"/>
      <c r="AD235" s="200"/>
      <c r="AE235" s="201"/>
      <c r="AF235" s="200"/>
      <c r="AG235" s="209"/>
      <c r="AH235" s="209"/>
      <c r="AM235" s="12"/>
    </row>
    <row r="236" spans="2:39" ht="15.75" thickBot="1" x14ac:dyDescent="0.3">
      <c r="B236" s="149">
        <v>225</v>
      </c>
      <c r="C236" s="138"/>
      <c r="D236" s="137"/>
      <c r="E236" s="150"/>
      <c r="F236" s="150"/>
      <c r="G236" s="151"/>
      <c r="H236" s="137"/>
      <c r="I236" s="152"/>
      <c r="J236" s="154"/>
      <c r="K236" s="137"/>
      <c r="L236" s="152"/>
      <c r="M236" s="154"/>
      <c r="N236" s="137"/>
      <c r="O236" s="139"/>
      <c r="P236" s="141">
        <f t="shared" si="41"/>
        <v>0</v>
      </c>
      <c r="Q236" s="153"/>
      <c r="R236" s="12"/>
      <c r="S236" s="12"/>
      <c r="U236" s="122"/>
      <c r="V236" s="12"/>
      <c r="AD236" s="200"/>
      <c r="AE236" s="201"/>
      <c r="AF236" s="200"/>
      <c r="AG236" s="209"/>
      <c r="AH236" s="209"/>
      <c r="AM236" s="12"/>
    </row>
    <row r="237" spans="2:39" ht="15.75" thickBot="1" x14ac:dyDescent="0.3">
      <c r="B237" s="144">
        <v>226</v>
      </c>
      <c r="C237" s="135"/>
      <c r="D237" s="134"/>
      <c r="E237" s="145"/>
      <c r="F237" s="145"/>
      <c r="G237" s="147"/>
      <c r="H237" s="134"/>
      <c r="I237" s="145"/>
      <c r="J237" s="147"/>
      <c r="K237" s="134"/>
      <c r="L237" s="146"/>
      <c r="M237" s="147"/>
      <c r="N237" s="134"/>
      <c r="O237" s="136"/>
      <c r="P237" s="140">
        <f t="shared" si="41"/>
        <v>0</v>
      </c>
      <c r="Q237" s="148"/>
      <c r="R237" s="12"/>
      <c r="S237" s="12"/>
      <c r="U237" s="122"/>
      <c r="V237" s="12"/>
      <c r="AD237" s="200"/>
      <c r="AE237" s="201"/>
      <c r="AF237" s="200"/>
      <c r="AG237" s="209"/>
      <c r="AH237" s="209"/>
      <c r="AM237" s="12"/>
    </row>
    <row r="238" spans="2:39" ht="15.75" thickBot="1" x14ac:dyDescent="0.3">
      <c r="B238" s="149">
        <v>227</v>
      </c>
      <c r="C238" s="138"/>
      <c r="D238" s="137"/>
      <c r="E238" s="150"/>
      <c r="F238" s="150"/>
      <c r="G238" s="151"/>
      <c r="H238" s="137"/>
      <c r="I238" s="152"/>
      <c r="J238" s="154"/>
      <c r="K238" s="137"/>
      <c r="L238" s="152"/>
      <c r="M238" s="154"/>
      <c r="N238" s="137"/>
      <c r="O238" s="139"/>
      <c r="P238" s="141">
        <f t="shared" si="41"/>
        <v>0</v>
      </c>
      <c r="Q238" s="153"/>
      <c r="R238" s="12"/>
      <c r="S238" s="12"/>
      <c r="U238" s="122"/>
      <c r="V238" s="12"/>
      <c r="AD238" s="200"/>
      <c r="AE238" s="201"/>
      <c r="AF238" s="200"/>
      <c r="AG238" s="209"/>
      <c r="AH238" s="209"/>
      <c r="AM238" s="12"/>
    </row>
    <row r="239" spans="2:39" ht="15.75" thickBot="1" x14ac:dyDescent="0.3">
      <c r="B239" s="144">
        <v>228</v>
      </c>
      <c r="C239" s="135"/>
      <c r="D239" s="134"/>
      <c r="E239" s="145"/>
      <c r="F239" s="145"/>
      <c r="G239" s="147"/>
      <c r="H239" s="134"/>
      <c r="I239" s="145"/>
      <c r="J239" s="147"/>
      <c r="K239" s="134"/>
      <c r="L239" s="146"/>
      <c r="M239" s="147"/>
      <c r="N239" s="134"/>
      <c r="O239" s="136"/>
      <c r="P239" s="140">
        <f t="shared" si="41"/>
        <v>0</v>
      </c>
      <c r="Q239" s="148"/>
      <c r="R239" s="12"/>
      <c r="S239" s="12"/>
      <c r="U239" s="122"/>
      <c r="V239" s="12"/>
      <c r="AD239" s="200"/>
      <c r="AE239" s="201"/>
      <c r="AF239" s="200"/>
      <c r="AG239" s="209"/>
      <c r="AH239" s="209"/>
      <c r="AM239" s="12"/>
    </row>
    <row r="240" spans="2:39" ht="15.75" thickBot="1" x14ac:dyDescent="0.3">
      <c r="B240" s="149">
        <v>229</v>
      </c>
      <c r="C240" s="138"/>
      <c r="D240" s="137"/>
      <c r="E240" s="150"/>
      <c r="F240" s="150"/>
      <c r="G240" s="151"/>
      <c r="H240" s="137"/>
      <c r="I240" s="152"/>
      <c r="J240" s="154"/>
      <c r="K240" s="137"/>
      <c r="L240" s="152"/>
      <c r="M240" s="154"/>
      <c r="N240" s="137"/>
      <c r="O240" s="139"/>
      <c r="P240" s="141">
        <f t="shared" si="41"/>
        <v>0</v>
      </c>
      <c r="Q240" s="153"/>
      <c r="R240" s="12"/>
      <c r="S240" s="12"/>
      <c r="U240" s="122"/>
      <c r="V240" s="12"/>
      <c r="AD240" s="200"/>
      <c r="AE240" s="201"/>
      <c r="AF240" s="200"/>
      <c r="AG240" s="209"/>
      <c r="AH240" s="209"/>
      <c r="AM240" s="12"/>
    </row>
    <row r="241" spans="2:39" ht="15.75" thickBot="1" x14ac:dyDescent="0.3">
      <c r="B241" s="144">
        <v>230</v>
      </c>
      <c r="C241" s="135"/>
      <c r="D241" s="134"/>
      <c r="E241" s="145"/>
      <c r="F241" s="145"/>
      <c r="G241" s="147"/>
      <c r="H241" s="134"/>
      <c r="I241" s="145"/>
      <c r="J241" s="147"/>
      <c r="K241" s="134"/>
      <c r="L241" s="146"/>
      <c r="M241" s="147"/>
      <c r="N241" s="134"/>
      <c r="O241" s="136"/>
      <c r="P241" s="140">
        <f t="shared" si="41"/>
        <v>0</v>
      </c>
      <c r="Q241" s="148"/>
      <c r="R241" s="12"/>
      <c r="S241" s="12"/>
      <c r="U241" s="122"/>
      <c r="V241" s="12"/>
      <c r="AD241" s="200"/>
      <c r="AE241" s="201"/>
      <c r="AF241" s="200"/>
      <c r="AG241" s="209"/>
      <c r="AH241" s="209"/>
      <c r="AM241" s="12"/>
    </row>
    <row r="242" spans="2:39" ht="15.75" thickBot="1" x14ac:dyDescent="0.3">
      <c r="B242" s="149">
        <v>231</v>
      </c>
      <c r="C242" s="138"/>
      <c r="D242" s="137"/>
      <c r="E242" s="150"/>
      <c r="F242" s="150"/>
      <c r="G242" s="151"/>
      <c r="H242" s="137"/>
      <c r="I242" s="152"/>
      <c r="J242" s="154"/>
      <c r="K242" s="137"/>
      <c r="L242" s="152"/>
      <c r="M242" s="154"/>
      <c r="N242" s="137"/>
      <c r="O242" s="139"/>
      <c r="P242" s="141">
        <f t="shared" si="41"/>
        <v>0</v>
      </c>
      <c r="Q242" s="153"/>
      <c r="R242" s="12"/>
      <c r="S242" s="12"/>
      <c r="U242" s="122"/>
      <c r="V242" s="12"/>
      <c r="AD242" s="200"/>
      <c r="AE242" s="201"/>
      <c r="AF242" s="200"/>
      <c r="AG242" s="209"/>
      <c r="AH242" s="209"/>
      <c r="AM242" s="12"/>
    </row>
    <row r="243" spans="2:39" ht="15.75" thickBot="1" x14ac:dyDescent="0.3">
      <c r="B243" s="144">
        <v>232</v>
      </c>
      <c r="C243" s="135"/>
      <c r="D243" s="134"/>
      <c r="E243" s="145"/>
      <c r="F243" s="145"/>
      <c r="G243" s="147"/>
      <c r="H243" s="134"/>
      <c r="I243" s="145"/>
      <c r="J243" s="147"/>
      <c r="K243" s="134"/>
      <c r="L243" s="146"/>
      <c r="M243" s="147"/>
      <c r="N243" s="134"/>
      <c r="O243" s="136"/>
      <c r="P243" s="140">
        <f t="shared" si="41"/>
        <v>0</v>
      </c>
      <c r="Q243" s="148"/>
      <c r="R243" s="12"/>
      <c r="S243" s="12"/>
      <c r="U243" s="122"/>
      <c r="V243" s="12"/>
      <c r="AD243" s="200"/>
      <c r="AE243" s="201"/>
      <c r="AF243" s="200"/>
      <c r="AG243" s="209"/>
      <c r="AH243" s="209"/>
      <c r="AM243" s="12"/>
    </row>
    <row r="244" spans="2:39" ht="15.75" thickBot="1" x14ac:dyDescent="0.3">
      <c r="B244" s="149">
        <v>233</v>
      </c>
      <c r="C244" s="138"/>
      <c r="D244" s="137"/>
      <c r="E244" s="150"/>
      <c r="F244" s="150"/>
      <c r="G244" s="151"/>
      <c r="H244" s="137"/>
      <c r="I244" s="152"/>
      <c r="J244" s="154"/>
      <c r="K244" s="137"/>
      <c r="L244" s="152"/>
      <c r="M244" s="154"/>
      <c r="N244" s="137"/>
      <c r="O244" s="139"/>
      <c r="P244" s="141">
        <f t="shared" si="41"/>
        <v>0</v>
      </c>
      <c r="Q244" s="153"/>
      <c r="R244" s="12"/>
      <c r="S244" s="12"/>
      <c r="U244" s="122"/>
      <c r="V244" s="12"/>
      <c r="AD244" s="200"/>
      <c r="AE244" s="201"/>
      <c r="AF244" s="200"/>
      <c r="AG244" s="209"/>
      <c r="AH244" s="209"/>
      <c r="AM244" s="12"/>
    </row>
    <row r="245" spans="2:39" ht="15.75" thickBot="1" x14ac:dyDescent="0.3">
      <c r="B245" s="144">
        <v>234</v>
      </c>
      <c r="C245" s="135"/>
      <c r="D245" s="134"/>
      <c r="E245" s="145"/>
      <c r="F245" s="145"/>
      <c r="G245" s="147"/>
      <c r="H245" s="134"/>
      <c r="I245" s="145"/>
      <c r="J245" s="147"/>
      <c r="K245" s="134"/>
      <c r="L245" s="146"/>
      <c r="M245" s="147"/>
      <c r="N245" s="134"/>
      <c r="O245" s="136"/>
      <c r="P245" s="140">
        <f t="shared" si="41"/>
        <v>0</v>
      </c>
      <c r="Q245" s="148"/>
      <c r="R245" s="12"/>
      <c r="S245" s="12"/>
      <c r="U245" s="122"/>
      <c r="V245" s="12"/>
      <c r="AD245" s="200"/>
      <c r="AE245" s="201"/>
      <c r="AF245" s="200"/>
      <c r="AG245" s="209"/>
      <c r="AH245" s="209"/>
      <c r="AM245" s="12"/>
    </row>
    <row r="246" spans="2:39" ht="15.75" thickBot="1" x14ac:dyDescent="0.3">
      <c r="B246" s="149">
        <v>235</v>
      </c>
      <c r="C246" s="138"/>
      <c r="D246" s="137"/>
      <c r="E246" s="150"/>
      <c r="F246" s="150"/>
      <c r="G246" s="151"/>
      <c r="H246" s="137"/>
      <c r="I246" s="152"/>
      <c r="J246" s="154"/>
      <c r="K246" s="137"/>
      <c r="L246" s="152"/>
      <c r="M246" s="154"/>
      <c r="N246" s="137"/>
      <c r="O246" s="139"/>
      <c r="P246" s="141">
        <f t="shared" si="41"/>
        <v>0</v>
      </c>
      <c r="Q246" s="153"/>
      <c r="R246" s="12"/>
      <c r="S246" s="12"/>
      <c r="U246" s="122"/>
      <c r="V246" s="12"/>
      <c r="AD246" s="200"/>
      <c r="AE246" s="201"/>
      <c r="AF246" s="200"/>
      <c r="AG246" s="209"/>
      <c r="AH246" s="209"/>
      <c r="AM246" s="12"/>
    </row>
    <row r="247" spans="2:39" ht="15.75" thickBot="1" x14ac:dyDescent="0.3">
      <c r="B247" s="144">
        <v>236</v>
      </c>
      <c r="C247" s="135"/>
      <c r="D247" s="134"/>
      <c r="E247" s="145"/>
      <c r="F247" s="145"/>
      <c r="G247" s="147"/>
      <c r="H247" s="134"/>
      <c r="I247" s="145"/>
      <c r="J247" s="147"/>
      <c r="K247" s="134"/>
      <c r="L247" s="146"/>
      <c r="M247" s="147"/>
      <c r="N247" s="134"/>
      <c r="O247" s="136"/>
      <c r="P247" s="140">
        <f t="shared" si="41"/>
        <v>0</v>
      </c>
      <c r="Q247" s="148"/>
      <c r="R247" s="12"/>
      <c r="S247" s="12"/>
      <c r="U247" s="122"/>
      <c r="V247" s="12"/>
      <c r="AD247" s="200"/>
      <c r="AE247" s="201"/>
      <c r="AF247" s="200"/>
      <c r="AG247" s="209"/>
      <c r="AH247" s="209"/>
      <c r="AM247" s="12"/>
    </row>
    <row r="248" spans="2:39" ht="15.75" thickBot="1" x14ac:dyDescent="0.3">
      <c r="B248" s="149">
        <v>237</v>
      </c>
      <c r="C248" s="138"/>
      <c r="D248" s="137"/>
      <c r="E248" s="150"/>
      <c r="F248" s="150"/>
      <c r="G248" s="151"/>
      <c r="H248" s="137"/>
      <c r="I248" s="152"/>
      <c r="J248" s="154"/>
      <c r="K248" s="137"/>
      <c r="L248" s="152"/>
      <c r="M248" s="154"/>
      <c r="N248" s="137"/>
      <c r="O248" s="139"/>
      <c r="P248" s="141">
        <f t="shared" si="41"/>
        <v>0</v>
      </c>
      <c r="Q248" s="153"/>
      <c r="R248" s="12"/>
      <c r="S248" s="12"/>
      <c r="U248" s="122"/>
      <c r="V248" s="12"/>
      <c r="AD248" s="200"/>
      <c r="AE248" s="201"/>
      <c r="AF248" s="200"/>
      <c r="AG248" s="209"/>
      <c r="AH248" s="209"/>
      <c r="AM248" s="12"/>
    </row>
    <row r="249" spans="2:39" ht="15.75" thickBot="1" x14ac:dyDescent="0.3">
      <c r="B249" s="144">
        <v>238</v>
      </c>
      <c r="C249" s="135"/>
      <c r="D249" s="134"/>
      <c r="E249" s="145"/>
      <c r="F249" s="145"/>
      <c r="G249" s="147"/>
      <c r="H249" s="134"/>
      <c r="I249" s="145"/>
      <c r="J249" s="147"/>
      <c r="K249" s="134"/>
      <c r="L249" s="146"/>
      <c r="M249" s="147"/>
      <c r="N249" s="134"/>
      <c r="O249" s="136"/>
      <c r="P249" s="140">
        <f t="shared" ref="P249:P312" si="42">ROUND(O249 * IF(H249&lt;&gt;"",H249,IF(N249&lt;&gt;"",N249,K249)),2)</f>
        <v>0</v>
      </c>
      <c r="Q249" s="148"/>
      <c r="R249" s="12"/>
      <c r="S249" s="12"/>
      <c r="U249" s="122"/>
      <c r="V249" s="12"/>
      <c r="AD249" s="200"/>
      <c r="AE249" s="201"/>
      <c r="AF249" s="200"/>
      <c r="AG249" s="209"/>
      <c r="AH249" s="209"/>
      <c r="AM249" s="12"/>
    </row>
    <row r="250" spans="2:39" ht="15.75" thickBot="1" x14ac:dyDescent="0.3">
      <c r="B250" s="149">
        <v>239</v>
      </c>
      <c r="C250" s="138"/>
      <c r="D250" s="137"/>
      <c r="E250" s="150"/>
      <c r="F250" s="150"/>
      <c r="G250" s="151"/>
      <c r="H250" s="137"/>
      <c r="I250" s="152"/>
      <c r="J250" s="154"/>
      <c r="K250" s="137"/>
      <c r="L250" s="152"/>
      <c r="M250" s="154"/>
      <c r="N250" s="137"/>
      <c r="O250" s="139"/>
      <c r="P250" s="141">
        <f t="shared" si="42"/>
        <v>0</v>
      </c>
      <c r="Q250" s="153"/>
      <c r="R250" s="12"/>
      <c r="S250" s="12"/>
      <c r="U250" s="122"/>
      <c r="V250" s="12"/>
      <c r="AD250" s="200"/>
      <c r="AE250" s="201"/>
      <c r="AF250" s="200"/>
      <c r="AG250" s="209"/>
      <c r="AH250" s="209"/>
      <c r="AM250" s="12"/>
    </row>
    <row r="251" spans="2:39" ht="15.75" thickBot="1" x14ac:dyDescent="0.3">
      <c r="B251" s="144">
        <v>240</v>
      </c>
      <c r="C251" s="135"/>
      <c r="D251" s="134"/>
      <c r="E251" s="145"/>
      <c r="F251" s="145"/>
      <c r="G251" s="147"/>
      <c r="H251" s="134"/>
      <c r="I251" s="145"/>
      <c r="J251" s="147"/>
      <c r="K251" s="134"/>
      <c r="L251" s="146"/>
      <c r="M251" s="147"/>
      <c r="N251" s="134"/>
      <c r="O251" s="136"/>
      <c r="P251" s="140">
        <f t="shared" si="42"/>
        <v>0</v>
      </c>
      <c r="Q251" s="148"/>
      <c r="R251" s="12"/>
      <c r="S251" s="12"/>
      <c r="U251" s="122"/>
      <c r="V251" s="12"/>
      <c r="AD251" s="200"/>
      <c r="AE251" s="201"/>
      <c r="AF251" s="200"/>
      <c r="AG251" s="209"/>
      <c r="AH251" s="209"/>
      <c r="AM251" s="12"/>
    </row>
    <row r="252" spans="2:39" ht="15.75" thickBot="1" x14ac:dyDescent="0.3">
      <c r="B252" s="144">
        <v>241</v>
      </c>
      <c r="C252" s="135"/>
      <c r="D252" s="134"/>
      <c r="E252" s="145"/>
      <c r="F252" s="145"/>
      <c r="G252" s="147"/>
      <c r="H252" s="134"/>
      <c r="I252" s="145"/>
      <c r="J252" s="147"/>
      <c r="K252" s="134"/>
      <c r="L252" s="146"/>
      <c r="M252" s="147"/>
      <c r="N252" s="134"/>
      <c r="O252" s="136"/>
      <c r="P252" s="140">
        <f t="shared" si="42"/>
        <v>0</v>
      </c>
      <c r="Q252" s="148"/>
      <c r="R252" s="12"/>
      <c r="S252" s="12"/>
      <c r="U252" s="122"/>
      <c r="V252" s="12"/>
      <c r="AD252" s="200"/>
      <c r="AE252" s="201"/>
      <c r="AF252" s="200"/>
      <c r="AG252" s="209"/>
      <c r="AH252" s="209"/>
      <c r="AM252" s="12"/>
    </row>
    <row r="253" spans="2:39" ht="15.75" thickBot="1" x14ac:dyDescent="0.3">
      <c r="B253" s="149">
        <v>242</v>
      </c>
      <c r="C253" s="138"/>
      <c r="D253" s="137"/>
      <c r="E253" s="150"/>
      <c r="F253" s="150"/>
      <c r="G253" s="151"/>
      <c r="H253" s="137"/>
      <c r="I253" s="152"/>
      <c r="J253" s="154"/>
      <c r="K253" s="137"/>
      <c r="L253" s="152"/>
      <c r="M253" s="154"/>
      <c r="N253" s="137"/>
      <c r="O253" s="139"/>
      <c r="P253" s="141">
        <f t="shared" si="42"/>
        <v>0</v>
      </c>
      <c r="Q253" s="153"/>
      <c r="R253" s="12"/>
      <c r="S253" s="12"/>
      <c r="U253" s="122"/>
      <c r="V253" s="12"/>
      <c r="AD253" s="200"/>
      <c r="AE253" s="201"/>
      <c r="AF253" s="200"/>
      <c r="AG253" s="209"/>
      <c r="AH253" s="209"/>
      <c r="AM253" s="12"/>
    </row>
    <row r="254" spans="2:39" ht="15.75" thickBot="1" x14ac:dyDescent="0.3">
      <c r="B254" s="144">
        <v>243</v>
      </c>
      <c r="C254" s="135"/>
      <c r="D254" s="134"/>
      <c r="E254" s="145"/>
      <c r="F254" s="145"/>
      <c r="G254" s="147"/>
      <c r="H254" s="134"/>
      <c r="I254" s="145"/>
      <c r="J254" s="147"/>
      <c r="K254" s="134"/>
      <c r="L254" s="146"/>
      <c r="M254" s="147"/>
      <c r="N254" s="134"/>
      <c r="O254" s="136"/>
      <c r="P254" s="140">
        <f t="shared" si="42"/>
        <v>0</v>
      </c>
      <c r="Q254" s="148"/>
      <c r="R254" s="12"/>
      <c r="S254" s="12"/>
      <c r="U254" s="122"/>
      <c r="V254" s="12"/>
      <c r="AD254" s="200"/>
      <c r="AE254" s="201"/>
      <c r="AF254" s="200"/>
      <c r="AG254" s="209"/>
      <c r="AH254" s="209"/>
      <c r="AM254" s="12"/>
    </row>
    <row r="255" spans="2:39" ht="15.75" thickBot="1" x14ac:dyDescent="0.3">
      <c r="B255" s="149">
        <v>244</v>
      </c>
      <c r="C255" s="138"/>
      <c r="D255" s="137"/>
      <c r="E255" s="150"/>
      <c r="F255" s="150"/>
      <c r="G255" s="151"/>
      <c r="H255" s="137"/>
      <c r="I255" s="152"/>
      <c r="J255" s="154"/>
      <c r="K255" s="137"/>
      <c r="L255" s="152"/>
      <c r="M255" s="154"/>
      <c r="N255" s="137"/>
      <c r="O255" s="139"/>
      <c r="P255" s="141">
        <f t="shared" si="42"/>
        <v>0</v>
      </c>
      <c r="Q255" s="153"/>
      <c r="R255" s="12"/>
      <c r="S255" s="12"/>
      <c r="U255" s="122"/>
      <c r="V255" s="12"/>
      <c r="AD255" s="200"/>
      <c r="AE255" s="201"/>
      <c r="AF255" s="200"/>
      <c r="AG255" s="209"/>
      <c r="AH255" s="209"/>
      <c r="AM255" s="12"/>
    </row>
    <row r="256" spans="2:39" ht="15.75" thickBot="1" x14ac:dyDescent="0.3">
      <c r="B256" s="144">
        <v>245</v>
      </c>
      <c r="C256" s="135"/>
      <c r="D256" s="134"/>
      <c r="E256" s="145"/>
      <c r="F256" s="145"/>
      <c r="G256" s="147"/>
      <c r="H256" s="134"/>
      <c r="I256" s="145"/>
      <c r="J256" s="147"/>
      <c r="K256" s="134"/>
      <c r="L256" s="146"/>
      <c r="M256" s="147"/>
      <c r="N256" s="134"/>
      <c r="O256" s="136"/>
      <c r="P256" s="140">
        <f t="shared" si="42"/>
        <v>0</v>
      </c>
      <c r="Q256" s="148"/>
      <c r="R256" s="12"/>
      <c r="S256" s="12"/>
      <c r="U256" s="122"/>
      <c r="V256" s="12"/>
      <c r="AD256" s="200"/>
      <c r="AE256" s="201"/>
      <c r="AF256" s="200"/>
      <c r="AG256" s="209"/>
      <c r="AH256" s="209"/>
      <c r="AM256" s="12"/>
    </row>
    <row r="257" spans="2:39" ht="15.75" thickBot="1" x14ac:dyDescent="0.3">
      <c r="B257" s="149">
        <v>246</v>
      </c>
      <c r="C257" s="138"/>
      <c r="D257" s="137"/>
      <c r="E257" s="150"/>
      <c r="F257" s="150"/>
      <c r="G257" s="151"/>
      <c r="H257" s="137"/>
      <c r="I257" s="152"/>
      <c r="J257" s="154"/>
      <c r="K257" s="137"/>
      <c r="L257" s="152"/>
      <c r="M257" s="154"/>
      <c r="N257" s="137"/>
      <c r="O257" s="139"/>
      <c r="P257" s="141">
        <f t="shared" si="42"/>
        <v>0</v>
      </c>
      <c r="Q257" s="153"/>
      <c r="R257" s="12"/>
      <c r="S257" s="12"/>
      <c r="U257" s="122"/>
      <c r="V257" s="12"/>
      <c r="AD257" s="200"/>
      <c r="AE257" s="201"/>
      <c r="AF257" s="200"/>
      <c r="AG257" s="209"/>
      <c r="AH257" s="209"/>
      <c r="AM257" s="12"/>
    </row>
    <row r="258" spans="2:39" ht="15.75" thickBot="1" x14ac:dyDescent="0.3">
      <c r="B258" s="144">
        <v>247</v>
      </c>
      <c r="C258" s="135"/>
      <c r="D258" s="134"/>
      <c r="E258" s="145"/>
      <c r="F258" s="145"/>
      <c r="G258" s="147"/>
      <c r="H258" s="134"/>
      <c r="I258" s="145"/>
      <c r="J258" s="147"/>
      <c r="K258" s="134"/>
      <c r="L258" s="146"/>
      <c r="M258" s="147"/>
      <c r="N258" s="134"/>
      <c r="O258" s="136"/>
      <c r="P258" s="140">
        <f t="shared" si="42"/>
        <v>0</v>
      </c>
      <c r="Q258" s="148"/>
      <c r="R258" s="12"/>
      <c r="S258" s="12"/>
      <c r="U258" s="122"/>
      <c r="V258" s="12"/>
      <c r="AD258" s="200"/>
      <c r="AE258" s="201"/>
      <c r="AF258" s="200"/>
      <c r="AG258" s="209"/>
      <c r="AH258" s="209"/>
      <c r="AM258" s="12"/>
    </row>
    <row r="259" spans="2:39" ht="15.75" thickBot="1" x14ac:dyDescent="0.3">
      <c r="B259" s="149">
        <v>248</v>
      </c>
      <c r="C259" s="138"/>
      <c r="D259" s="137"/>
      <c r="E259" s="150"/>
      <c r="F259" s="150"/>
      <c r="G259" s="151"/>
      <c r="H259" s="137"/>
      <c r="I259" s="152"/>
      <c r="J259" s="154"/>
      <c r="K259" s="137"/>
      <c r="L259" s="152"/>
      <c r="M259" s="154"/>
      <c r="N259" s="137"/>
      <c r="O259" s="139"/>
      <c r="P259" s="141">
        <f t="shared" si="42"/>
        <v>0</v>
      </c>
      <c r="Q259" s="153"/>
      <c r="R259" s="12"/>
      <c r="S259" s="12"/>
      <c r="U259" s="122"/>
      <c r="V259" s="12"/>
      <c r="AD259" s="200"/>
      <c r="AE259" s="201"/>
      <c r="AF259" s="200"/>
      <c r="AG259" s="209"/>
      <c r="AH259" s="209"/>
      <c r="AM259" s="12"/>
    </row>
    <row r="260" spans="2:39" ht="15.75" thickBot="1" x14ac:dyDescent="0.3">
      <c r="B260" s="144">
        <v>249</v>
      </c>
      <c r="C260" s="135"/>
      <c r="D260" s="134"/>
      <c r="E260" s="145"/>
      <c r="F260" s="145"/>
      <c r="G260" s="147"/>
      <c r="H260" s="134"/>
      <c r="I260" s="145"/>
      <c r="J260" s="147"/>
      <c r="K260" s="134"/>
      <c r="L260" s="146"/>
      <c r="M260" s="147"/>
      <c r="N260" s="134"/>
      <c r="O260" s="136"/>
      <c r="P260" s="140">
        <f t="shared" si="42"/>
        <v>0</v>
      </c>
      <c r="Q260" s="148"/>
      <c r="R260" s="12"/>
      <c r="S260" s="12"/>
      <c r="U260" s="122"/>
      <c r="V260" s="12"/>
      <c r="AD260" s="200"/>
      <c r="AE260" s="201"/>
      <c r="AF260" s="200"/>
      <c r="AG260" s="209"/>
      <c r="AH260" s="209"/>
      <c r="AM260" s="12"/>
    </row>
    <row r="261" spans="2:39" ht="15.75" thickBot="1" x14ac:dyDescent="0.3">
      <c r="B261" s="149">
        <v>250</v>
      </c>
      <c r="C261" s="138"/>
      <c r="D261" s="137"/>
      <c r="E261" s="150"/>
      <c r="F261" s="150"/>
      <c r="G261" s="151"/>
      <c r="H261" s="137"/>
      <c r="I261" s="152"/>
      <c r="J261" s="154"/>
      <c r="K261" s="137"/>
      <c r="L261" s="152"/>
      <c r="M261" s="154"/>
      <c r="N261" s="137"/>
      <c r="O261" s="139"/>
      <c r="P261" s="141">
        <f t="shared" si="42"/>
        <v>0</v>
      </c>
      <c r="Q261" s="153"/>
      <c r="R261" s="12"/>
      <c r="S261" s="12"/>
      <c r="U261" s="122"/>
      <c r="V261" s="12"/>
      <c r="AD261" s="200"/>
      <c r="AE261" s="201"/>
      <c r="AF261" s="200"/>
      <c r="AG261" s="209"/>
      <c r="AH261" s="209"/>
      <c r="AM261" s="12"/>
    </row>
    <row r="262" spans="2:39" ht="15.75" thickBot="1" x14ac:dyDescent="0.3">
      <c r="B262" s="144">
        <v>251</v>
      </c>
      <c r="C262" s="135"/>
      <c r="D262" s="134"/>
      <c r="E262" s="145"/>
      <c r="F262" s="145"/>
      <c r="G262" s="147"/>
      <c r="H262" s="134"/>
      <c r="I262" s="145"/>
      <c r="J262" s="147"/>
      <c r="K262" s="134"/>
      <c r="L262" s="146"/>
      <c r="M262" s="147"/>
      <c r="N262" s="134"/>
      <c r="O262" s="136"/>
      <c r="P262" s="140">
        <f t="shared" si="42"/>
        <v>0</v>
      </c>
      <c r="Q262" s="148"/>
      <c r="R262" s="12"/>
      <c r="S262" s="12"/>
      <c r="U262" s="122"/>
      <c r="V262" s="12"/>
      <c r="AD262" s="200"/>
      <c r="AE262" s="201"/>
      <c r="AF262" s="200"/>
      <c r="AG262" s="209"/>
      <c r="AH262" s="209"/>
      <c r="AM262" s="12"/>
    </row>
    <row r="263" spans="2:39" ht="15.75" thickBot="1" x14ac:dyDescent="0.3">
      <c r="B263" s="149">
        <v>252</v>
      </c>
      <c r="C263" s="138"/>
      <c r="D263" s="137"/>
      <c r="E263" s="150"/>
      <c r="F263" s="150"/>
      <c r="G263" s="151"/>
      <c r="H263" s="137"/>
      <c r="I263" s="152"/>
      <c r="J263" s="154"/>
      <c r="K263" s="137"/>
      <c r="L263" s="152"/>
      <c r="M263" s="154"/>
      <c r="N263" s="137"/>
      <c r="O263" s="139"/>
      <c r="P263" s="141">
        <f t="shared" si="42"/>
        <v>0</v>
      </c>
      <c r="Q263" s="153"/>
      <c r="R263" s="12"/>
      <c r="S263" s="12"/>
      <c r="U263" s="122"/>
      <c r="V263" s="12"/>
      <c r="AD263" s="200"/>
      <c r="AE263" s="201"/>
      <c r="AF263" s="200"/>
      <c r="AG263" s="209"/>
      <c r="AH263" s="209"/>
      <c r="AM263" s="12"/>
    </row>
    <row r="264" spans="2:39" ht="15.75" thickBot="1" x14ac:dyDescent="0.3">
      <c r="B264" s="144">
        <v>253</v>
      </c>
      <c r="C264" s="135"/>
      <c r="D264" s="134"/>
      <c r="E264" s="145"/>
      <c r="F264" s="145"/>
      <c r="G264" s="147"/>
      <c r="H264" s="134"/>
      <c r="I264" s="145"/>
      <c r="J264" s="147"/>
      <c r="K264" s="134"/>
      <c r="L264" s="146"/>
      <c r="M264" s="147"/>
      <c r="N264" s="134"/>
      <c r="O264" s="136"/>
      <c r="P264" s="140">
        <f t="shared" si="42"/>
        <v>0</v>
      </c>
      <c r="Q264" s="148"/>
      <c r="R264" s="12"/>
      <c r="S264" s="12"/>
      <c r="U264" s="122"/>
      <c r="V264" s="12"/>
      <c r="AD264" s="200"/>
      <c r="AE264" s="201"/>
      <c r="AF264" s="200"/>
      <c r="AG264" s="209"/>
      <c r="AH264" s="209"/>
      <c r="AM264" s="12"/>
    </row>
    <row r="265" spans="2:39" ht="15.75" thickBot="1" x14ac:dyDescent="0.3">
      <c r="B265" s="149">
        <v>254</v>
      </c>
      <c r="C265" s="138"/>
      <c r="D265" s="137"/>
      <c r="E265" s="150"/>
      <c r="F265" s="150"/>
      <c r="G265" s="151"/>
      <c r="H265" s="137"/>
      <c r="I265" s="152"/>
      <c r="J265" s="154"/>
      <c r="K265" s="137"/>
      <c r="L265" s="152"/>
      <c r="M265" s="154"/>
      <c r="N265" s="137"/>
      <c r="O265" s="139"/>
      <c r="P265" s="141">
        <f t="shared" si="42"/>
        <v>0</v>
      </c>
      <c r="Q265" s="153"/>
      <c r="R265" s="12"/>
      <c r="S265" s="12"/>
      <c r="U265" s="122"/>
      <c r="V265" s="12"/>
      <c r="AD265" s="200"/>
      <c r="AE265" s="201"/>
      <c r="AF265" s="200"/>
      <c r="AG265" s="209"/>
      <c r="AH265" s="209"/>
      <c r="AM265" s="12"/>
    </row>
    <row r="266" spans="2:39" ht="15.75" thickBot="1" x14ac:dyDescent="0.3">
      <c r="B266" s="144">
        <v>255</v>
      </c>
      <c r="C266" s="135"/>
      <c r="D266" s="134"/>
      <c r="E266" s="145"/>
      <c r="F266" s="145"/>
      <c r="G266" s="147"/>
      <c r="H266" s="134"/>
      <c r="I266" s="145"/>
      <c r="J266" s="147"/>
      <c r="K266" s="134"/>
      <c r="L266" s="146"/>
      <c r="M266" s="147"/>
      <c r="N266" s="134"/>
      <c r="O266" s="136"/>
      <c r="P266" s="140">
        <f t="shared" si="42"/>
        <v>0</v>
      </c>
      <c r="Q266" s="148"/>
      <c r="R266" s="12"/>
      <c r="S266" s="12"/>
      <c r="U266" s="122"/>
      <c r="V266" s="12"/>
      <c r="AD266" s="200"/>
      <c r="AE266" s="201"/>
      <c r="AF266" s="200"/>
      <c r="AG266" s="209"/>
      <c r="AH266" s="209"/>
      <c r="AM266" s="12"/>
    </row>
    <row r="267" spans="2:39" ht="15.75" thickBot="1" x14ac:dyDescent="0.3">
      <c r="B267" s="149">
        <v>256</v>
      </c>
      <c r="C267" s="138"/>
      <c r="D267" s="137"/>
      <c r="E267" s="150"/>
      <c r="F267" s="150"/>
      <c r="G267" s="151"/>
      <c r="H267" s="137"/>
      <c r="I267" s="152"/>
      <c r="J267" s="154"/>
      <c r="K267" s="137"/>
      <c r="L267" s="152"/>
      <c r="M267" s="154"/>
      <c r="N267" s="137"/>
      <c r="O267" s="139"/>
      <c r="P267" s="141">
        <f t="shared" si="42"/>
        <v>0</v>
      </c>
      <c r="Q267" s="153"/>
      <c r="R267" s="12"/>
      <c r="S267" s="12"/>
      <c r="U267" s="122"/>
      <c r="V267" s="12"/>
      <c r="AD267" s="200"/>
      <c r="AE267" s="201"/>
      <c r="AF267" s="200"/>
      <c r="AG267" s="209"/>
      <c r="AH267" s="209"/>
      <c r="AM267" s="12"/>
    </row>
    <row r="268" spans="2:39" ht="15.75" thickBot="1" x14ac:dyDescent="0.3">
      <c r="B268" s="144">
        <v>257</v>
      </c>
      <c r="C268" s="135"/>
      <c r="D268" s="134"/>
      <c r="E268" s="145"/>
      <c r="F268" s="145"/>
      <c r="G268" s="147"/>
      <c r="H268" s="134"/>
      <c r="I268" s="145"/>
      <c r="J268" s="147"/>
      <c r="K268" s="134"/>
      <c r="L268" s="146"/>
      <c r="M268" s="147"/>
      <c r="N268" s="134"/>
      <c r="O268" s="136"/>
      <c r="P268" s="140">
        <f t="shared" si="42"/>
        <v>0</v>
      </c>
      <c r="Q268" s="148"/>
      <c r="R268" s="12"/>
      <c r="S268" s="12"/>
      <c r="U268" s="122"/>
      <c r="V268" s="12"/>
      <c r="AD268" s="200"/>
      <c r="AE268" s="201"/>
      <c r="AF268" s="200"/>
      <c r="AG268" s="209"/>
      <c r="AH268" s="209"/>
      <c r="AM268" s="12"/>
    </row>
    <row r="269" spans="2:39" ht="15.75" thickBot="1" x14ac:dyDescent="0.3">
      <c r="B269" s="149">
        <v>258</v>
      </c>
      <c r="C269" s="138"/>
      <c r="D269" s="137"/>
      <c r="E269" s="150"/>
      <c r="F269" s="150"/>
      <c r="G269" s="151"/>
      <c r="H269" s="137"/>
      <c r="I269" s="152"/>
      <c r="J269" s="154"/>
      <c r="K269" s="137"/>
      <c r="L269" s="152"/>
      <c r="M269" s="154"/>
      <c r="N269" s="137"/>
      <c r="O269" s="139"/>
      <c r="P269" s="141">
        <f t="shared" si="42"/>
        <v>0</v>
      </c>
      <c r="Q269" s="153"/>
      <c r="R269" s="12"/>
      <c r="S269" s="12"/>
      <c r="U269" s="122"/>
      <c r="V269" s="12"/>
      <c r="AD269" s="200"/>
      <c r="AE269" s="201"/>
      <c r="AF269" s="200"/>
      <c r="AG269" s="209"/>
      <c r="AH269" s="209"/>
      <c r="AM269" s="12"/>
    </row>
    <row r="270" spans="2:39" ht="15.75" thickBot="1" x14ac:dyDescent="0.3">
      <c r="B270" s="144">
        <v>259</v>
      </c>
      <c r="C270" s="135"/>
      <c r="D270" s="134"/>
      <c r="E270" s="145"/>
      <c r="F270" s="145"/>
      <c r="G270" s="147"/>
      <c r="H270" s="134"/>
      <c r="I270" s="145"/>
      <c r="J270" s="147"/>
      <c r="K270" s="134"/>
      <c r="L270" s="146"/>
      <c r="M270" s="147"/>
      <c r="N270" s="134"/>
      <c r="O270" s="136"/>
      <c r="P270" s="140">
        <f t="shared" si="42"/>
        <v>0</v>
      </c>
      <c r="Q270" s="148"/>
      <c r="R270" s="12"/>
      <c r="S270" s="12"/>
      <c r="U270" s="122"/>
      <c r="V270" s="12"/>
      <c r="AD270" s="200"/>
      <c r="AE270" s="201"/>
      <c r="AF270" s="200"/>
      <c r="AG270" s="209"/>
      <c r="AH270" s="209"/>
      <c r="AM270" s="12"/>
    </row>
    <row r="271" spans="2:39" ht="15.75" thickBot="1" x14ac:dyDescent="0.3">
      <c r="B271" s="149">
        <v>260</v>
      </c>
      <c r="C271" s="138"/>
      <c r="D271" s="137"/>
      <c r="E271" s="150"/>
      <c r="F271" s="150"/>
      <c r="G271" s="151"/>
      <c r="H271" s="137"/>
      <c r="I271" s="152"/>
      <c r="J271" s="154"/>
      <c r="K271" s="137"/>
      <c r="L271" s="152"/>
      <c r="M271" s="154"/>
      <c r="N271" s="137"/>
      <c r="O271" s="139"/>
      <c r="P271" s="141">
        <f t="shared" si="42"/>
        <v>0</v>
      </c>
      <c r="Q271" s="153"/>
      <c r="R271" s="12"/>
      <c r="S271" s="12"/>
      <c r="U271" s="122"/>
      <c r="V271" s="12"/>
      <c r="AD271" s="200"/>
      <c r="AE271" s="201"/>
      <c r="AF271" s="200"/>
      <c r="AG271" s="209"/>
      <c r="AH271" s="209"/>
      <c r="AM271" s="12"/>
    </row>
    <row r="272" spans="2:39" ht="15.75" thickBot="1" x14ac:dyDescent="0.3">
      <c r="B272" s="144">
        <v>261</v>
      </c>
      <c r="C272" s="135"/>
      <c r="D272" s="134"/>
      <c r="E272" s="145"/>
      <c r="F272" s="145"/>
      <c r="G272" s="147"/>
      <c r="H272" s="134"/>
      <c r="I272" s="145"/>
      <c r="J272" s="147"/>
      <c r="K272" s="134"/>
      <c r="L272" s="146"/>
      <c r="M272" s="147"/>
      <c r="N272" s="134"/>
      <c r="O272" s="136"/>
      <c r="P272" s="140">
        <f t="shared" si="42"/>
        <v>0</v>
      </c>
      <c r="Q272" s="148"/>
      <c r="R272" s="12"/>
      <c r="S272" s="12"/>
      <c r="U272" s="122"/>
      <c r="V272" s="12"/>
      <c r="AD272" s="200"/>
      <c r="AE272" s="201"/>
      <c r="AF272" s="200"/>
      <c r="AG272" s="209"/>
      <c r="AH272" s="209"/>
      <c r="AM272" s="12"/>
    </row>
    <row r="273" spans="2:39" ht="15.75" thickBot="1" x14ac:dyDescent="0.3">
      <c r="B273" s="149">
        <v>262</v>
      </c>
      <c r="C273" s="138"/>
      <c r="D273" s="137"/>
      <c r="E273" s="150"/>
      <c r="F273" s="150"/>
      <c r="G273" s="151"/>
      <c r="H273" s="137"/>
      <c r="I273" s="152"/>
      <c r="J273" s="154"/>
      <c r="K273" s="137"/>
      <c r="L273" s="152"/>
      <c r="M273" s="154"/>
      <c r="N273" s="137"/>
      <c r="O273" s="139"/>
      <c r="P273" s="141">
        <f t="shared" si="42"/>
        <v>0</v>
      </c>
      <c r="Q273" s="153"/>
      <c r="R273" s="12"/>
      <c r="S273" s="12"/>
      <c r="U273" s="122"/>
      <c r="V273" s="12"/>
      <c r="AD273" s="200"/>
      <c r="AE273" s="201"/>
      <c r="AF273" s="200"/>
      <c r="AG273" s="209"/>
      <c r="AH273" s="209"/>
      <c r="AM273" s="12"/>
    </row>
    <row r="274" spans="2:39" ht="15.75" thickBot="1" x14ac:dyDescent="0.3">
      <c r="B274" s="144">
        <v>263</v>
      </c>
      <c r="C274" s="135"/>
      <c r="D274" s="134"/>
      <c r="E274" s="145"/>
      <c r="F274" s="145"/>
      <c r="G274" s="147"/>
      <c r="H274" s="134"/>
      <c r="I274" s="145"/>
      <c r="J274" s="147"/>
      <c r="K274" s="134"/>
      <c r="L274" s="146"/>
      <c r="M274" s="147"/>
      <c r="N274" s="134"/>
      <c r="O274" s="136"/>
      <c r="P274" s="140">
        <f t="shared" si="42"/>
        <v>0</v>
      </c>
      <c r="Q274" s="148"/>
      <c r="R274" s="12"/>
      <c r="S274" s="12"/>
      <c r="U274" s="122"/>
      <c r="V274" s="12"/>
      <c r="AD274" s="200"/>
      <c r="AE274" s="201"/>
      <c r="AF274" s="200"/>
      <c r="AG274" s="209"/>
      <c r="AH274" s="209"/>
      <c r="AM274" s="12"/>
    </row>
    <row r="275" spans="2:39" ht="15.75" thickBot="1" x14ac:dyDescent="0.3">
      <c r="B275" s="144">
        <v>264</v>
      </c>
      <c r="C275" s="135"/>
      <c r="D275" s="134"/>
      <c r="E275" s="145"/>
      <c r="F275" s="145"/>
      <c r="G275" s="147"/>
      <c r="H275" s="134"/>
      <c r="I275" s="145"/>
      <c r="J275" s="147"/>
      <c r="K275" s="134"/>
      <c r="L275" s="146"/>
      <c r="M275" s="147"/>
      <c r="N275" s="134"/>
      <c r="O275" s="136"/>
      <c r="P275" s="140">
        <f t="shared" si="42"/>
        <v>0</v>
      </c>
      <c r="Q275" s="148"/>
      <c r="R275" s="12"/>
      <c r="S275" s="12"/>
      <c r="U275" s="122"/>
      <c r="V275" s="12"/>
      <c r="AD275" s="200"/>
      <c r="AE275" s="201"/>
      <c r="AF275" s="200"/>
      <c r="AG275" s="209"/>
      <c r="AH275" s="209"/>
      <c r="AM275" s="12"/>
    </row>
    <row r="276" spans="2:39" ht="15.75" thickBot="1" x14ac:dyDescent="0.3">
      <c r="B276" s="149">
        <v>265</v>
      </c>
      <c r="C276" s="138"/>
      <c r="D276" s="137"/>
      <c r="E276" s="150"/>
      <c r="F276" s="150"/>
      <c r="G276" s="151"/>
      <c r="H276" s="137"/>
      <c r="I276" s="152"/>
      <c r="J276" s="154"/>
      <c r="K276" s="137"/>
      <c r="L276" s="152"/>
      <c r="M276" s="154"/>
      <c r="N276" s="137"/>
      <c r="O276" s="139"/>
      <c r="P276" s="141">
        <f t="shared" si="42"/>
        <v>0</v>
      </c>
      <c r="Q276" s="153"/>
      <c r="R276" s="12"/>
      <c r="S276" s="12"/>
      <c r="U276" s="122"/>
      <c r="V276" s="12"/>
      <c r="AD276" s="200"/>
      <c r="AE276" s="201"/>
      <c r="AF276" s="200"/>
      <c r="AG276" s="209"/>
      <c r="AH276" s="209"/>
      <c r="AM276" s="12"/>
    </row>
    <row r="277" spans="2:39" ht="15.75" thickBot="1" x14ac:dyDescent="0.3">
      <c r="B277" s="144">
        <v>266</v>
      </c>
      <c r="C277" s="135"/>
      <c r="D277" s="134"/>
      <c r="E277" s="145"/>
      <c r="F277" s="145"/>
      <c r="G277" s="147"/>
      <c r="H277" s="134"/>
      <c r="I277" s="145"/>
      <c r="J277" s="147"/>
      <c r="K277" s="134"/>
      <c r="L277" s="146"/>
      <c r="M277" s="147"/>
      <c r="N277" s="134"/>
      <c r="O277" s="136"/>
      <c r="P277" s="140">
        <f t="shared" si="42"/>
        <v>0</v>
      </c>
      <c r="Q277" s="148"/>
      <c r="R277" s="12"/>
      <c r="S277" s="12"/>
      <c r="U277" s="122"/>
      <c r="V277" s="12"/>
      <c r="AD277" s="200"/>
      <c r="AE277" s="201"/>
      <c r="AF277" s="200"/>
      <c r="AG277" s="209"/>
      <c r="AH277" s="209"/>
      <c r="AM277" s="12"/>
    </row>
    <row r="278" spans="2:39" ht="15.75" thickBot="1" x14ac:dyDescent="0.3">
      <c r="B278" s="149">
        <v>267</v>
      </c>
      <c r="C278" s="138"/>
      <c r="D278" s="137"/>
      <c r="E278" s="150"/>
      <c r="F278" s="150"/>
      <c r="G278" s="151"/>
      <c r="H278" s="137"/>
      <c r="I278" s="152"/>
      <c r="J278" s="154"/>
      <c r="K278" s="137"/>
      <c r="L278" s="152"/>
      <c r="M278" s="154"/>
      <c r="N278" s="137"/>
      <c r="O278" s="139"/>
      <c r="P278" s="141">
        <f t="shared" si="42"/>
        <v>0</v>
      </c>
      <c r="Q278" s="153"/>
      <c r="R278" s="12"/>
      <c r="S278" s="12"/>
      <c r="U278" s="122"/>
      <c r="V278" s="12"/>
      <c r="AD278" s="200"/>
      <c r="AE278" s="201"/>
      <c r="AF278" s="200"/>
      <c r="AG278" s="209"/>
      <c r="AH278" s="209"/>
      <c r="AM278" s="12"/>
    </row>
    <row r="279" spans="2:39" ht="15.75" thickBot="1" x14ac:dyDescent="0.3">
      <c r="B279" s="144">
        <v>268</v>
      </c>
      <c r="C279" s="135"/>
      <c r="D279" s="134"/>
      <c r="E279" s="145"/>
      <c r="F279" s="145"/>
      <c r="G279" s="147"/>
      <c r="H279" s="134"/>
      <c r="I279" s="145"/>
      <c r="J279" s="147"/>
      <c r="K279" s="134"/>
      <c r="L279" s="146"/>
      <c r="M279" s="147"/>
      <c r="N279" s="134"/>
      <c r="O279" s="136"/>
      <c r="P279" s="140">
        <f t="shared" si="42"/>
        <v>0</v>
      </c>
      <c r="Q279" s="148"/>
      <c r="R279" s="12"/>
      <c r="S279" s="12"/>
      <c r="U279" s="122"/>
      <c r="V279" s="12"/>
      <c r="AD279" s="200"/>
      <c r="AE279" s="201"/>
      <c r="AF279" s="200"/>
      <c r="AG279" s="209"/>
      <c r="AH279" s="209"/>
      <c r="AM279" s="12"/>
    </row>
    <row r="280" spans="2:39" ht="15.75" thickBot="1" x14ac:dyDescent="0.3">
      <c r="B280" s="149">
        <v>269</v>
      </c>
      <c r="C280" s="138"/>
      <c r="D280" s="137"/>
      <c r="E280" s="150"/>
      <c r="F280" s="150"/>
      <c r="G280" s="151"/>
      <c r="H280" s="137"/>
      <c r="I280" s="152"/>
      <c r="J280" s="154"/>
      <c r="K280" s="137"/>
      <c r="L280" s="152"/>
      <c r="M280" s="154"/>
      <c r="N280" s="137"/>
      <c r="O280" s="139"/>
      <c r="P280" s="141">
        <f t="shared" si="42"/>
        <v>0</v>
      </c>
      <c r="Q280" s="153"/>
      <c r="R280" s="12"/>
      <c r="S280" s="12"/>
      <c r="U280" s="122"/>
      <c r="V280" s="12"/>
      <c r="AD280" s="200"/>
      <c r="AE280" s="201"/>
      <c r="AF280" s="200"/>
      <c r="AG280" s="209"/>
      <c r="AH280" s="209"/>
      <c r="AM280" s="12"/>
    </row>
    <row r="281" spans="2:39" ht="15.75" thickBot="1" x14ac:dyDescent="0.3">
      <c r="B281" s="144">
        <v>270</v>
      </c>
      <c r="C281" s="135"/>
      <c r="D281" s="134"/>
      <c r="E281" s="145"/>
      <c r="F281" s="145"/>
      <c r="G281" s="147"/>
      <c r="H281" s="134"/>
      <c r="I281" s="145"/>
      <c r="J281" s="147"/>
      <c r="K281" s="134"/>
      <c r="L281" s="146"/>
      <c r="M281" s="147"/>
      <c r="N281" s="134"/>
      <c r="O281" s="136"/>
      <c r="P281" s="140">
        <f t="shared" si="42"/>
        <v>0</v>
      </c>
      <c r="Q281" s="148"/>
      <c r="R281" s="12"/>
      <c r="S281" s="12"/>
      <c r="U281" s="122"/>
      <c r="V281" s="12"/>
      <c r="AD281" s="200"/>
      <c r="AE281" s="201"/>
      <c r="AF281" s="200"/>
      <c r="AG281" s="209"/>
      <c r="AH281" s="209"/>
      <c r="AM281" s="12"/>
    </row>
    <row r="282" spans="2:39" ht="15.75" thickBot="1" x14ac:dyDescent="0.3">
      <c r="B282" s="149">
        <v>271</v>
      </c>
      <c r="C282" s="138"/>
      <c r="D282" s="137"/>
      <c r="E282" s="150"/>
      <c r="F282" s="150"/>
      <c r="G282" s="151"/>
      <c r="H282" s="137"/>
      <c r="I282" s="152"/>
      <c r="J282" s="154"/>
      <c r="K282" s="137"/>
      <c r="L282" s="152"/>
      <c r="M282" s="154"/>
      <c r="N282" s="137"/>
      <c r="O282" s="139"/>
      <c r="P282" s="141">
        <f t="shared" si="42"/>
        <v>0</v>
      </c>
      <c r="Q282" s="153"/>
      <c r="R282" s="12"/>
      <c r="S282" s="12"/>
      <c r="U282" s="122"/>
      <c r="V282" s="12"/>
      <c r="AD282" s="200"/>
      <c r="AE282" s="201"/>
      <c r="AF282" s="200"/>
      <c r="AG282" s="209"/>
      <c r="AH282" s="209"/>
      <c r="AM282" s="12"/>
    </row>
    <row r="283" spans="2:39" ht="15.75" thickBot="1" x14ac:dyDescent="0.3">
      <c r="B283" s="144">
        <v>272</v>
      </c>
      <c r="C283" s="135"/>
      <c r="D283" s="134"/>
      <c r="E283" s="145"/>
      <c r="F283" s="145"/>
      <c r="G283" s="147"/>
      <c r="H283" s="134"/>
      <c r="I283" s="145"/>
      <c r="J283" s="147"/>
      <c r="K283" s="134"/>
      <c r="L283" s="146"/>
      <c r="M283" s="147"/>
      <c r="N283" s="134"/>
      <c r="O283" s="136"/>
      <c r="P283" s="140">
        <f t="shared" si="42"/>
        <v>0</v>
      </c>
      <c r="Q283" s="148"/>
      <c r="R283" s="12"/>
      <c r="S283" s="12"/>
      <c r="U283" s="122"/>
      <c r="V283" s="12"/>
      <c r="AD283" s="200"/>
      <c r="AE283" s="201"/>
      <c r="AF283" s="200"/>
      <c r="AG283" s="209"/>
      <c r="AH283" s="209"/>
      <c r="AM283" s="12"/>
    </row>
    <row r="284" spans="2:39" ht="15.75" thickBot="1" x14ac:dyDescent="0.3">
      <c r="B284" s="149">
        <v>273</v>
      </c>
      <c r="C284" s="138"/>
      <c r="D284" s="137"/>
      <c r="E284" s="150"/>
      <c r="F284" s="150"/>
      <c r="G284" s="151"/>
      <c r="H284" s="137"/>
      <c r="I284" s="152"/>
      <c r="J284" s="154"/>
      <c r="K284" s="137"/>
      <c r="L284" s="152"/>
      <c r="M284" s="154"/>
      <c r="N284" s="137"/>
      <c r="O284" s="139"/>
      <c r="P284" s="141">
        <f t="shared" si="42"/>
        <v>0</v>
      </c>
      <c r="Q284" s="153"/>
      <c r="R284" s="12"/>
      <c r="S284" s="12"/>
      <c r="U284" s="122"/>
      <c r="V284" s="12"/>
      <c r="AD284" s="200"/>
      <c r="AE284" s="201"/>
      <c r="AF284" s="200"/>
      <c r="AG284" s="209"/>
      <c r="AH284" s="209"/>
      <c r="AM284" s="12"/>
    </row>
    <row r="285" spans="2:39" ht="15.75" thickBot="1" x14ac:dyDescent="0.3">
      <c r="B285" s="144">
        <v>274</v>
      </c>
      <c r="C285" s="135"/>
      <c r="D285" s="134"/>
      <c r="E285" s="145"/>
      <c r="F285" s="145"/>
      <c r="G285" s="147"/>
      <c r="H285" s="134"/>
      <c r="I285" s="145"/>
      <c r="J285" s="147"/>
      <c r="K285" s="134"/>
      <c r="L285" s="146"/>
      <c r="M285" s="147"/>
      <c r="N285" s="134"/>
      <c r="O285" s="136"/>
      <c r="P285" s="140">
        <f t="shared" si="42"/>
        <v>0</v>
      </c>
      <c r="Q285" s="148"/>
      <c r="R285" s="12"/>
      <c r="S285" s="12"/>
      <c r="U285" s="122"/>
      <c r="V285" s="12"/>
      <c r="AD285" s="200"/>
      <c r="AE285" s="201"/>
      <c r="AF285" s="200"/>
      <c r="AG285" s="209"/>
      <c r="AH285" s="209"/>
      <c r="AM285" s="12"/>
    </row>
    <row r="286" spans="2:39" ht="15.75" thickBot="1" x14ac:dyDescent="0.3">
      <c r="B286" s="149">
        <v>275</v>
      </c>
      <c r="C286" s="138"/>
      <c r="D286" s="137"/>
      <c r="E286" s="150"/>
      <c r="F286" s="150"/>
      <c r="G286" s="151"/>
      <c r="H286" s="137"/>
      <c r="I286" s="152"/>
      <c r="J286" s="154"/>
      <c r="K286" s="137"/>
      <c r="L286" s="152"/>
      <c r="M286" s="154"/>
      <c r="N286" s="137"/>
      <c r="O286" s="139"/>
      <c r="P286" s="141">
        <f t="shared" si="42"/>
        <v>0</v>
      </c>
      <c r="Q286" s="153"/>
      <c r="R286" s="12"/>
      <c r="S286" s="12"/>
      <c r="U286" s="122"/>
      <c r="V286" s="12"/>
      <c r="AD286" s="200"/>
      <c r="AE286" s="201"/>
      <c r="AF286" s="200"/>
      <c r="AG286" s="209"/>
      <c r="AH286" s="209"/>
      <c r="AM286" s="12"/>
    </row>
    <row r="287" spans="2:39" ht="15.75" thickBot="1" x14ac:dyDescent="0.3">
      <c r="B287" s="144">
        <v>276</v>
      </c>
      <c r="C287" s="135"/>
      <c r="D287" s="134"/>
      <c r="E287" s="145"/>
      <c r="F287" s="145"/>
      <c r="G287" s="147"/>
      <c r="H287" s="134"/>
      <c r="I287" s="145"/>
      <c r="J287" s="147"/>
      <c r="K287" s="134"/>
      <c r="L287" s="146"/>
      <c r="M287" s="147"/>
      <c r="N287" s="134"/>
      <c r="O287" s="136"/>
      <c r="P287" s="140">
        <f t="shared" si="42"/>
        <v>0</v>
      </c>
      <c r="Q287" s="148"/>
      <c r="R287" s="12"/>
      <c r="S287" s="12"/>
      <c r="U287" s="122"/>
      <c r="V287" s="12"/>
      <c r="AD287" s="200"/>
      <c r="AE287" s="201"/>
      <c r="AF287" s="200"/>
      <c r="AG287" s="209"/>
      <c r="AH287" s="209"/>
      <c r="AM287" s="12"/>
    </row>
    <row r="288" spans="2:39" ht="15.75" thickBot="1" x14ac:dyDescent="0.3">
      <c r="B288" s="149">
        <v>277</v>
      </c>
      <c r="C288" s="138"/>
      <c r="D288" s="137"/>
      <c r="E288" s="150"/>
      <c r="F288" s="150"/>
      <c r="G288" s="151"/>
      <c r="H288" s="137"/>
      <c r="I288" s="152"/>
      <c r="J288" s="154"/>
      <c r="K288" s="137"/>
      <c r="L288" s="152"/>
      <c r="M288" s="154"/>
      <c r="N288" s="137"/>
      <c r="O288" s="139"/>
      <c r="P288" s="141">
        <f t="shared" si="42"/>
        <v>0</v>
      </c>
      <c r="Q288" s="153"/>
      <c r="R288" s="12"/>
      <c r="S288" s="12"/>
      <c r="U288" s="122"/>
      <c r="V288" s="12"/>
      <c r="AD288" s="200"/>
      <c r="AE288" s="201"/>
      <c r="AF288" s="200"/>
      <c r="AG288" s="209"/>
      <c r="AH288" s="209"/>
      <c r="AM288" s="12"/>
    </row>
    <row r="289" spans="2:39" ht="15.75" thickBot="1" x14ac:dyDescent="0.3">
      <c r="B289" s="144">
        <v>278</v>
      </c>
      <c r="C289" s="135"/>
      <c r="D289" s="134"/>
      <c r="E289" s="145"/>
      <c r="F289" s="145"/>
      <c r="G289" s="147"/>
      <c r="H289" s="134"/>
      <c r="I289" s="145"/>
      <c r="J289" s="147"/>
      <c r="K289" s="134"/>
      <c r="L289" s="146"/>
      <c r="M289" s="147"/>
      <c r="N289" s="134"/>
      <c r="O289" s="136"/>
      <c r="P289" s="140">
        <f t="shared" si="42"/>
        <v>0</v>
      </c>
      <c r="Q289" s="148"/>
      <c r="R289" s="12"/>
      <c r="S289" s="12"/>
      <c r="U289" s="122"/>
      <c r="V289" s="12"/>
      <c r="AD289" s="200"/>
      <c r="AE289" s="201"/>
      <c r="AF289" s="200"/>
      <c r="AG289" s="209"/>
      <c r="AH289" s="209"/>
      <c r="AM289" s="12"/>
    </row>
    <row r="290" spans="2:39" ht="15.75" thickBot="1" x14ac:dyDescent="0.3">
      <c r="B290" s="149">
        <v>279</v>
      </c>
      <c r="C290" s="138"/>
      <c r="D290" s="137"/>
      <c r="E290" s="150"/>
      <c r="F290" s="150"/>
      <c r="G290" s="151"/>
      <c r="H290" s="137"/>
      <c r="I290" s="152"/>
      <c r="J290" s="154"/>
      <c r="K290" s="137"/>
      <c r="L290" s="152"/>
      <c r="M290" s="154"/>
      <c r="N290" s="137"/>
      <c r="O290" s="139"/>
      <c r="P290" s="141">
        <f t="shared" si="42"/>
        <v>0</v>
      </c>
      <c r="Q290" s="153"/>
      <c r="R290" s="12"/>
      <c r="S290" s="12"/>
      <c r="U290" s="122"/>
      <c r="V290" s="12"/>
      <c r="AD290" s="200"/>
      <c r="AE290" s="201"/>
      <c r="AF290" s="200"/>
      <c r="AG290" s="209"/>
      <c r="AH290" s="209"/>
      <c r="AM290" s="12"/>
    </row>
    <row r="291" spans="2:39" ht="15.75" thickBot="1" x14ac:dyDescent="0.3">
      <c r="B291" s="144">
        <v>280</v>
      </c>
      <c r="C291" s="135"/>
      <c r="D291" s="134"/>
      <c r="E291" s="145"/>
      <c r="F291" s="145"/>
      <c r="G291" s="147"/>
      <c r="H291" s="134"/>
      <c r="I291" s="145"/>
      <c r="J291" s="147"/>
      <c r="K291" s="134"/>
      <c r="L291" s="146"/>
      <c r="M291" s="147"/>
      <c r="N291" s="134"/>
      <c r="O291" s="136"/>
      <c r="P291" s="140">
        <f t="shared" si="42"/>
        <v>0</v>
      </c>
      <c r="Q291" s="148"/>
      <c r="R291" s="12"/>
      <c r="S291" s="12"/>
      <c r="U291" s="122"/>
      <c r="V291" s="12"/>
      <c r="AD291" s="200"/>
      <c r="AE291" s="201"/>
      <c r="AF291" s="200"/>
      <c r="AG291" s="209"/>
      <c r="AH291" s="209"/>
      <c r="AM291" s="12"/>
    </row>
    <row r="292" spans="2:39" ht="15.75" thickBot="1" x14ac:dyDescent="0.3">
      <c r="B292" s="149">
        <v>281</v>
      </c>
      <c r="C292" s="138"/>
      <c r="D292" s="137"/>
      <c r="E292" s="150"/>
      <c r="F292" s="150"/>
      <c r="G292" s="151"/>
      <c r="H292" s="137"/>
      <c r="I292" s="152"/>
      <c r="J292" s="154"/>
      <c r="K292" s="137"/>
      <c r="L292" s="152"/>
      <c r="M292" s="154"/>
      <c r="N292" s="137"/>
      <c r="O292" s="139"/>
      <c r="P292" s="141">
        <f t="shared" si="42"/>
        <v>0</v>
      </c>
      <c r="Q292" s="153"/>
      <c r="R292" s="12"/>
      <c r="S292" s="12"/>
      <c r="U292" s="122"/>
      <c r="V292" s="12"/>
      <c r="AD292" s="200"/>
      <c r="AE292" s="201"/>
      <c r="AF292" s="200"/>
      <c r="AG292" s="209"/>
      <c r="AH292" s="209"/>
      <c r="AM292" s="12"/>
    </row>
    <row r="293" spans="2:39" ht="15.75" thickBot="1" x14ac:dyDescent="0.3">
      <c r="B293" s="144">
        <v>282</v>
      </c>
      <c r="C293" s="135"/>
      <c r="D293" s="134"/>
      <c r="E293" s="145"/>
      <c r="F293" s="145"/>
      <c r="G293" s="147"/>
      <c r="H293" s="134"/>
      <c r="I293" s="145"/>
      <c r="J293" s="147"/>
      <c r="K293" s="134"/>
      <c r="L293" s="146"/>
      <c r="M293" s="147"/>
      <c r="N293" s="134"/>
      <c r="O293" s="136"/>
      <c r="P293" s="140">
        <f t="shared" si="42"/>
        <v>0</v>
      </c>
      <c r="Q293" s="148"/>
      <c r="R293" s="12"/>
      <c r="S293" s="12"/>
      <c r="U293" s="122"/>
      <c r="V293" s="12"/>
      <c r="AD293" s="200"/>
      <c r="AE293" s="201"/>
      <c r="AF293" s="200"/>
      <c r="AG293" s="209"/>
      <c r="AH293" s="209"/>
      <c r="AM293" s="12"/>
    </row>
    <row r="294" spans="2:39" ht="15.75" thickBot="1" x14ac:dyDescent="0.3">
      <c r="B294" s="149">
        <v>283</v>
      </c>
      <c r="C294" s="138"/>
      <c r="D294" s="137"/>
      <c r="E294" s="150"/>
      <c r="F294" s="150"/>
      <c r="G294" s="151"/>
      <c r="H294" s="137"/>
      <c r="I294" s="152"/>
      <c r="J294" s="154"/>
      <c r="K294" s="137"/>
      <c r="L294" s="152"/>
      <c r="M294" s="154"/>
      <c r="N294" s="137"/>
      <c r="O294" s="139"/>
      <c r="P294" s="141">
        <f t="shared" si="42"/>
        <v>0</v>
      </c>
      <c r="Q294" s="153"/>
      <c r="R294" s="12"/>
      <c r="S294" s="12"/>
      <c r="U294" s="122"/>
      <c r="V294" s="12"/>
      <c r="AD294" s="200"/>
      <c r="AE294" s="201"/>
      <c r="AF294" s="200"/>
      <c r="AG294" s="209"/>
      <c r="AH294" s="209"/>
      <c r="AM294" s="12"/>
    </row>
    <row r="295" spans="2:39" ht="15.75" thickBot="1" x14ac:dyDescent="0.3">
      <c r="B295" s="144">
        <v>284</v>
      </c>
      <c r="C295" s="135"/>
      <c r="D295" s="134"/>
      <c r="E295" s="145"/>
      <c r="F295" s="145"/>
      <c r="G295" s="147"/>
      <c r="H295" s="134"/>
      <c r="I295" s="145"/>
      <c r="J295" s="147"/>
      <c r="K295" s="134"/>
      <c r="L295" s="146"/>
      <c r="M295" s="147"/>
      <c r="N295" s="134"/>
      <c r="O295" s="136"/>
      <c r="P295" s="140">
        <f t="shared" si="42"/>
        <v>0</v>
      </c>
      <c r="Q295" s="148"/>
      <c r="R295" s="12"/>
      <c r="S295" s="12"/>
      <c r="U295" s="122"/>
      <c r="V295" s="12"/>
      <c r="AD295" s="200"/>
      <c r="AE295" s="201"/>
      <c r="AF295" s="200"/>
      <c r="AG295" s="209"/>
      <c r="AH295" s="209"/>
      <c r="AM295" s="12"/>
    </row>
    <row r="296" spans="2:39" ht="15.75" thickBot="1" x14ac:dyDescent="0.3">
      <c r="B296" s="149">
        <v>285</v>
      </c>
      <c r="C296" s="138"/>
      <c r="D296" s="137"/>
      <c r="E296" s="150"/>
      <c r="F296" s="150"/>
      <c r="G296" s="151"/>
      <c r="H296" s="137"/>
      <c r="I296" s="152"/>
      <c r="J296" s="154"/>
      <c r="K296" s="137"/>
      <c r="L296" s="152"/>
      <c r="M296" s="154"/>
      <c r="N296" s="137"/>
      <c r="O296" s="139"/>
      <c r="P296" s="141">
        <f t="shared" si="42"/>
        <v>0</v>
      </c>
      <c r="Q296" s="153"/>
      <c r="R296" s="12"/>
      <c r="S296" s="12"/>
      <c r="U296" s="122"/>
      <c r="V296" s="12"/>
      <c r="AD296" s="200"/>
      <c r="AE296" s="201"/>
      <c r="AF296" s="200"/>
      <c r="AG296" s="209"/>
      <c r="AH296" s="209"/>
      <c r="AM296" s="12"/>
    </row>
    <row r="297" spans="2:39" ht="15.75" thickBot="1" x14ac:dyDescent="0.3">
      <c r="B297" s="144">
        <v>286</v>
      </c>
      <c r="C297" s="135"/>
      <c r="D297" s="134"/>
      <c r="E297" s="145"/>
      <c r="F297" s="145"/>
      <c r="G297" s="147"/>
      <c r="H297" s="134"/>
      <c r="I297" s="145"/>
      <c r="J297" s="147"/>
      <c r="K297" s="134"/>
      <c r="L297" s="146"/>
      <c r="M297" s="147"/>
      <c r="N297" s="134"/>
      <c r="O297" s="136"/>
      <c r="P297" s="140">
        <f t="shared" si="42"/>
        <v>0</v>
      </c>
      <c r="Q297" s="148"/>
      <c r="R297" s="12"/>
      <c r="S297" s="12"/>
      <c r="U297" s="122"/>
      <c r="V297" s="12"/>
      <c r="AD297" s="200"/>
      <c r="AE297" s="201"/>
      <c r="AF297" s="200"/>
      <c r="AG297" s="209"/>
      <c r="AH297" s="209"/>
      <c r="AM297" s="12"/>
    </row>
    <row r="298" spans="2:39" ht="15.75" thickBot="1" x14ac:dyDescent="0.3">
      <c r="B298" s="144">
        <v>287</v>
      </c>
      <c r="C298" s="135"/>
      <c r="D298" s="134"/>
      <c r="E298" s="145"/>
      <c r="F298" s="145"/>
      <c r="G298" s="147"/>
      <c r="H298" s="134"/>
      <c r="I298" s="145"/>
      <c r="J298" s="147"/>
      <c r="K298" s="134"/>
      <c r="L298" s="146"/>
      <c r="M298" s="147"/>
      <c r="N298" s="134"/>
      <c r="O298" s="136"/>
      <c r="P298" s="140">
        <f t="shared" si="42"/>
        <v>0</v>
      </c>
      <c r="Q298" s="148"/>
      <c r="R298" s="12"/>
      <c r="S298" s="12"/>
      <c r="U298" s="122"/>
      <c r="V298" s="12"/>
      <c r="AD298" s="200"/>
      <c r="AE298" s="201"/>
      <c r="AF298" s="200"/>
      <c r="AG298" s="209"/>
      <c r="AH298" s="209"/>
      <c r="AM298" s="12"/>
    </row>
    <row r="299" spans="2:39" ht="15.75" thickBot="1" x14ac:dyDescent="0.3">
      <c r="B299" s="149">
        <v>288</v>
      </c>
      <c r="C299" s="138"/>
      <c r="D299" s="137"/>
      <c r="E299" s="150"/>
      <c r="F299" s="150"/>
      <c r="G299" s="151"/>
      <c r="H299" s="137"/>
      <c r="I299" s="152"/>
      <c r="J299" s="154"/>
      <c r="K299" s="137"/>
      <c r="L299" s="152"/>
      <c r="M299" s="154"/>
      <c r="N299" s="137"/>
      <c r="O299" s="139"/>
      <c r="P299" s="141">
        <f t="shared" si="42"/>
        <v>0</v>
      </c>
      <c r="Q299" s="153"/>
      <c r="R299" s="12"/>
      <c r="S299" s="12"/>
      <c r="U299" s="122"/>
      <c r="V299" s="12"/>
      <c r="AD299" s="200"/>
      <c r="AE299" s="201"/>
      <c r="AF299" s="200"/>
      <c r="AG299" s="209"/>
      <c r="AH299" s="209"/>
      <c r="AM299" s="12"/>
    </row>
    <row r="300" spans="2:39" ht="15.75" thickBot="1" x14ac:dyDescent="0.3">
      <c r="B300" s="144">
        <v>289</v>
      </c>
      <c r="C300" s="135"/>
      <c r="D300" s="134"/>
      <c r="E300" s="145"/>
      <c r="F300" s="145"/>
      <c r="G300" s="147"/>
      <c r="H300" s="134"/>
      <c r="I300" s="145"/>
      <c r="J300" s="147"/>
      <c r="K300" s="134"/>
      <c r="L300" s="146"/>
      <c r="M300" s="147"/>
      <c r="N300" s="134"/>
      <c r="O300" s="136"/>
      <c r="P300" s="140">
        <f t="shared" si="42"/>
        <v>0</v>
      </c>
      <c r="Q300" s="148"/>
      <c r="R300" s="12"/>
      <c r="S300" s="12"/>
      <c r="U300" s="122"/>
      <c r="V300" s="12"/>
      <c r="AD300" s="200"/>
      <c r="AE300" s="201"/>
      <c r="AF300" s="200"/>
      <c r="AG300" s="209"/>
      <c r="AH300" s="209"/>
      <c r="AM300" s="12"/>
    </row>
    <row r="301" spans="2:39" ht="15.75" thickBot="1" x14ac:dyDescent="0.3">
      <c r="B301" s="149">
        <v>290</v>
      </c>
      <c r="C301" s="138"/>
      <c r="D301" s="137"/>
      <c r="E301" s="150"/>
      <c r="F301" s="150"/>
      <c r="G301" s="151"/>
      <c r="H301" s="137"/>
      <c r="I301" s="152"/>
      <c r="J301" s="154"/>
      <c r="K301" s="137"/>
      <c r="L301" s="152"/>
      <c r="M301" s="154"/>
      <c r="N301" s="137"/>
      <c r="O301" s="139"/>
      <c r="P301" s="141">
        <f t="shared" si="42"/>
        <v>0</v>
      </c>
      <c r="Q301" s="153"/>
      <c r="R301" s="12"/>
      <c r="S301" s="12"/>
      <c r="U301" s="122"/>
      <c r="V301" s="12"/>
      <c r="AD301" s="200"/>
      <c r="AE301" s="201"/>
      <c r="AF301" s="200"/>
      <c r="AG301" s="209"/>
      <c r="AH301" s="209"/>
      <c r="AM301" s="12"/>
    </row>
    <row r="302" spans="2:39" ht="15.75" thickBot="1" x14ac:dyDescent="0.3">
      <c r="B302" s="144">
        <v>291</v>
      </c>
      <c r="C302" s="135"/>
      <c r="D302" s="134"/>
      <c r="E302" s="145"/>
      <c r="F302" s="145"/>
      <c r="G302" s="147"/>
      <c r="H302" s="134"/>
      <c r="I302" s="145"/>
      <c r="J302" s="147"/>
      <c r="K302" s="134"/>
      <c r="L302" s="146"/>
      <c r="M302" s="147"/>
      <c r="N302" s="134"/>
      <c r="O302" s="136"/>
      <c r="P302" s="140">
        <f t="shared" si="42"/>
        <v>0</v>
      </c>
      <c r="Q302" s="148"/>
      <c r="R302" s="12"/>
      <c r="S302" s="12"/>
      <c r="U302" s="122"/>
      <c r="V302" s="12"/>
      <c r="AD302" s="200"/>
      <c r="AE302" s="201"/>
      <c r="AF302" s="200"/>
      <c r="AG302" s="209"/>
      <c r="AH302" s="209"/>
      <c r="AM302" s="12"/>
    </row>
    <row r="303" spans="2:39" ht="15.75" thickBot="1" x14ac:dyDescent="0.3">
      <c r="B303" s="149">
        <v>292</v>
      </c>
      <c r="C303" s="138"/>
      <c r="D303" s="137"/>
      <c r="E303" s="150"/>
      <c r="F303" s="150"/>
      <c r="G303" s="151"/>
      <c r="H303" s="137"/>
      <c r="I303" s="152"/>
      <c r="J303" s="154"/>
      <c r="K303" s="137"/>
      <c r="L303" s="152"/>
      <c r="M303" s="154"/>
      <c r="N303" s="137"/>
      <c r="O303" s="139"/>
      <c r="P303" s="141">
        <f t="shared" si="42"/>
        <v>0</v>
      </c>
      <c r="Q303" s="153"/>
      <c r="R303" s="12"/>
      <c r="S303" s="12"/>
      <c r="U303" s="122"/>
      <c r="V303" s="12"/>
      <c r="AD303" s="200"/>
      <c r="AE303" s="201"/>
      <c r="AF303" s="200"/>
      <c r="AG303" s="209"/>
      <c r="AH303" s="209"/>
      <c r="AM303" s="12"/>
    </row>
    <row r="304" spans="2:39" ht="15.75" thickBot="1" x14ac:dyDescent="0.3">
      <c r="B304" s="144">
        <v>293</v>
      </c>
      <c r="C304" s="135"/>
      <c r="D304" s="134"/>
      <c r="E304" s="145"/>
      <c r="F304" s="145"/>
      <c r="G304" s="147"/>
      <c r="H304" s="134"/>
      <c r="I304" s="145"/>
      <c r="J304" s="147"/>
      <c r="K304" s="134"/>
      <c r="L304" s="146"/>
      <c r="M304" s="147"/>
      <c r="N304" s="134"/>
      <c r="O304" s="136"/>
      <c r="P304" s="140">
        <f t="shared" si="42"/>
        <v>0</v>
      </c>
      <c r="Q304" s="148"/>
      <c r="R304" s="12"/>
      <c r="S304" s="12"/>
      <c r="U304" s="122"/>
      <c r="V304" s="12"/>
      <c r="AD304" s="200"/>
      <c r="AE304" s="201"/>
      <c r="AF304" s="200"/>
      <c r="AG304" s="209"/>
      <c r="AH304" s="209"/>
      <c r="AM304" s="12"/>
    </row>
    <row r="305" spans="2:39" ht="15.75" thickBot="1" x14ac:dyDescent="0.3">
      <c r="B305" s="149">
        <v>294</v>
      </c>
      <c r="C305" s="138"/>
      <c r="D305" s="137"/>
      <c r="E305" s="150"/>
      <c r="F305" s="150"/>
      <c r="G305" s="151"/>
      <c r="H305" s="137"/>
      <c r="I305" s="152"/>
      <c r="J305" s="154"/>
      <c r="K305" s="137"/>
      <c r="L305" s="152"/>
      <c r="M305" s="154"/>
      <c r="N305" s="137"/>
      <c r="O305" s="139"/>
      <c r="P305" s="141">
        <f t="shared" si="42"/>
        <v>0</v>
      </c>
      <c r="Q305" s="153"/>
      <c r="R305" s="12"/>
      <c r="S305" s="12"/>
      <c r="U305" s="122"/>
      <c r="V305" s="12"/>
      <c r="AD305" s="200"/>
      <c r="AE305" s="201"/>
      <c r="AF305" s="200"/>
      <c r="AG305" s="209"/>
      <c r="AH305" s="209"/>
      <c r="AM305" s="12"/>
    </row>
    <row r="306" spans="2:39" ht="15.75" thickBot="1" x14ac:dyDescent="0.3">
      <c r="B306" s="144">
        <v>295</v>
      </c>
      <c r="C306" s="135"/>
      <c r="D306" s="134"/>
      <c r="E306" s="145"/>
      <c r="F306" s="145"/>
      <c r="G306" s="147"/>
      <c r="H306" s="134"/>
      <c r="I306" s="145"/>
      <c r="J306" s="147"/>
      <c r="K306" s="134"/>
      <c r="L306" s="146"/>
      <c r="M306" s="147"/>
      <c r="N306" s="134"/>
      <c r="O306" s="136"/>
      <c r="P306" s="140">
        <f t="shared" si="42"/>
        <v>0</v>
      </c>
      <c r="Q306" s="148"/>
      <c r="R306" s="12"/>
      <c r="S306" s="12"/>
      <c r="U306" s="122"/>
      <c r="V306" s="12"/>
      <c r="AD306" s="200"/>
      <c r="AE306" s="201"/>
      <c r="AF306" s="200"/>
      <c r="AG306" s="209"/>
      <c r="AH306" s="209"/>
      <c r="AM306" s="12"/>
    </row>
    <row r="307" spans="2:39" ht="15.75" thickBot="1" x14ac:dyDescent="0.3">
      <c r="B307" s="149">
        <v>296</v>
      </c>
      <c r="C307" s="138"/>
      <c r="D307" s="137"/>
      <c r="E307" s="150"/>
      <c r="F307" s="150"/>
      <c r="G307" s="151"/>
      <c r="H307" s="137"/>
      <c r="I307" s="152"/>
      <c r="J307" s="154"/>
      <c r="K307" s="137"/>
      <c r="L307" s="152"/>
      <c r="M307" s="154"/>
      <c r="N307" s="137"/>
      <c r="O307" s="139"/>
      <c r="P307" s="141">
        <f t="shared" si="42"/>
        <v>0</v>
      </c>
      <c r="Q307" s="153"/>
      <c r="R307" s="12"/>
      <c r="S307" s="12"/>
      <c r="U307" s="122"/>
      <c r="V307" s="12"/>
      <c r="AD307" s="200"/>
      <c r="AE307" s="201"/>
      <c r="AF307" s="200"/>
      <c r="AG307" s="209"/>
      <c r="AH307" s="209"/>
      <c r="AM307" s="12"/>
    </row>
    <row r="308" spans="2:39" ht="15.75" thickBot="1" x14ac:dyDescent="0.3">
      <c r="B308" s="144">
        <v>297</v>
      </c>
      <c r="C308" s="135"/>
      <c r="D308" s="134"/>
      <c r="E308" s="145"/>
      <c r="F308" s="145"/>
      <c r="G308" s="147"/>
      <c r="H308" s="134"/>
      <c r="I308" s="145"/>
      <c r="J308" s="147"/>
      <c r="K308" s="134"/>
      <c r="L308" s="146"/>
      <c r="M308" s="147"/>
      <c r="N308" s="134"/>
      <c r="O308" s="136"/>
      <c r="P308" s="140">
        <f t="shared" si="42"/>
        <v>0</v>
      </c>
      <c r="Q308" s="148"/>
      <c r="R308" s="12"/>
      <c r="S308" s="12"/>
      <c r="U308" s="122"/>
      <c r="V308" s="12"/>
      <c r="AD308" s="200"/>
      <c r="AE308" s="201"/>
      <c r="AF308" s="200"/>
      <c r="AG308" s="209"/>
      <c r="AH308" s="209"/>
      <c r="AM308" s="12"/>
    </row>
    <row r="309" spans="2:39" ht="15.75" thickBot="1" x14ac:dyDescent="0.3">
      <c r="B309" s="149">
        <v>298</v>
      </c>
      <c r="C309" s="138"/>
      <c r="D309" s="137"/>
      <c r="E309" s="150"/>
      <c r="F309" s="150"/>
      <c r="G309" s="151"/>
      <c r="H309" s="137"/>
      <c r="I309" s="152"/>
      <c r="J309" s="154"/>
      <c r="K309" s="137"/>
      <c r="L309" s="152"/>
      <c r="M309" s="154"/>
      <c r="N309" s="137"/>
      <c r="O309" s="139"/>
      <c r="P309" s="141">
        <f t="shared" si="42"/>
        <v>0</v>
      </c>
      <c r="Q309" s="153"/>
      <c r="R309" s="12"/>
      <c r="S309" s="12"/>
      <c r="U309" s="122"/>
      <c r="V309" s="12"/>
      <c r="AD309" s="200"/>
      <c r="AE309" s="201"/>
      <c r="AF309" s="200"/>
      <c r="AG309" s="209"/>
      <c r="AH309" s="209"/>
      <c r="AM309" s="12"/>
    </row>
    <row r="310" spans="2:39" ht="15.75" thickBot="1" x14ac:dyDescent="0.3">
      <c r="B310" s="144">
        <v>299</v>
      </c>
      <c r="C310" s="135"/>
      <c r="D310" s="134"/>
      <c r="E310" s="145"/>
      <c r="F310" s="145"/>
      <c r="G310" s="147"/>
      <c r="H310" s="134"/>
      <c r="I310" s="145"/>
      <c r="J310" s="147"/>
      <c r="K310" s="134"/>
      <c r="L310" s="146"/>
      <c r="M310" s="147"/>
      <c r="N310" s="134"/>
      <c r="O310" s="136"/>
      <c r="P310" s="140">
        <f t="shared" si="42"/>
        <v>0</v>
      </c>
      <c r="Q310" s="148"/>
      <c r="R310" s="12"/>
      <c r="S310" s="12"/>
      <c r="U310" s="122"/>
      <c r="V310" s="12"/>
      <c r="AD310" s="200"/>
      <c r="AE310" s="201"/>
      <c r="AF310" s="200"/>
      <c r="AG310" s="209"/>
      <c r="AH310" s="209"/>
      <c r="AM310" s="12"/>
    </row>
    <row r="311" spans="2:39" ht="15.75" thickBot="1" x14ac:dyDescent="0.3">
      <c r="B311" s="149">
        <v>300</v>
      </c>
      <c r="C311" s="138"/>
      <c r="D311" s="137"/>
      <c r="E311" s="150"/>
      <c r="F311" s="150"/>
      <c r="G311" s="151"/>
      <c r="H311" s="137"/>
      <c r="I311" s="152"/>
      <c r="J311" s="154"/>
      <c r="K311" s="137"/>
      <c r="L311" s="152"/>
      <c r="M311" s="154"/>
      <c r="N311" s="137"/>
      <c r="O311" s="139"/>
      <c r="P311" s="141">
        <f t="shared" si="42"/>
        <v>0</v>
      </c>
      <c r="Q311" s="153"/>
      <c r="R311" s="12"/>
      <c r="S311" s="12"/>
      <c r="U311" s="122"/>
      <c r="V311" s="12"/>
      <c r="AD311" s="200"/>
      <c r="AE311" s="201"/>
      <c r="AF311" s="200"/>
      <c r="AG311" s="209"/>
      <c r="AH311" s="209"/>
      <c r="AM311" s="12"/>
    </row>
    <row r="312" spans="2:39" ht="15.75" thickBot="1" x14ac:dyDescent="0.3">
      <c r="B312" s="144">
        <v>301</v>
      </c>
      <c r="C312" s="135"/>
      <c r="D312" s="134"/>
      <c r="E312" s="145"/>
      <c r="F312" s="145"/>
      <c r="G312" s="147"/>
      <c r="H312" s="134"/>
      <c r="I312" s="145"/>
      <c r="J312" s="147"/>
      <c r="K312" s="134"/>
      <c r="L312" s="146"/>
      <c r="M312" s="147"/>
      <c r="N312" s="134"/>
      <c r="O312" s="136"/>
      <c r="P312" s="140">
        <f t="shared" si="42"/>
        <v>0</v>
      </c>
      <c r="Q312" s="148"/>
      <c r="R312" s="12"/>
      <c r="S312" s="12"/>
      <c r="U312" s="122"/>
      <c r="V312" s="12"/>
      <c r="AD312" s="200"/>
      <c r="AE312" s="201"/>
      <c r="AF312" s="200"/>
      <c r="AG312" s="209"/>
      <c r="AH312" s="209"/>
      <c r="AM312" s="12"/>
    </row>
    <row r="313" spans="2:39" ht="15.75" thickBot="1" x14ac:dyDescent="0.3">
      <c r="B313" s="149">
        <v>302</v>
      </c>
      <c r="C313" s="138"/>
      <c r="D313" s="137"/>
      <c r="E313" s="150"/>
      <c r="F313" s="150"/>
      <c r="G313" s="151"/>
      <c r="H313" s="137"/>
      <c r="I313" s="152"/>
      <c r="J313" s="154"/>
      <c r="K313" s="137"/>
      <c r="L313" s="152"/>
      <c r="M313" s="154"/>
      <c r="N313" s="137"/>
      <c r="O313" s="139"/>
      <c r="P313" s="141">
        <f t="shared" ref="P313:P376" si="43">ROUND(O313 * IF(H313&lt;&gt;"",H313,IF(N313&lt;&gt;"",N313,K313)),2)</f>
        <v>0</v>
      </c>
      <c r="Q313" s="153"/>
      <c r="R313" s="12"/>
      <c r="S313" s="12"/>
      <c r="U313" s="122"/>
      <c r="V313" s="12"/>
      <c r="AD313" s="200"/>
      <c r="AE313" s="201"/>
      <c r="AF313" s="200"/>
      <c r="AG313" s="209"/>
      <c r="AH313" s="209"/>
      <c r="AM313" s="12"/>
    </row>
    <row r="314" spans="2:39" ht="15.75" thickBot="1" x14ac:dyDescent="0.3">
      <c r="B314" s="144">
        <v>303</v>
      </c>
      <c r="C314" s="135"/>
      <c r="D314" s="134"/>
      <c r="E314" s="145"/>
      <c r="F314" s="145"/>
      <c r="G314" s="147"/>
      <c r="H314" s="134"/>
      <c r="I314" s="145"/>
      <c r="J314" s="147"/>
      <c r="K314" s="134"/>
      <c r="L314" s="146"/>
      <c r="M314" s="147"/>
      <c r="N314" s="134"/>
      <c r="O314" s="136"/>
      <c r="P314" s="140">
        <f t="shared" si="43"/>
        <v>0</v>
      </c>
      <c r="Q314" s="148"/>
      <c r="R314" s="12"/>
      <c r="S314" s="12"/>
      <c r="U314" s="122"/>
      <c r="V314" s="12"/>
      <c r="AD314" s="200"/>
      <c r="AE314" s="201"/>
      <c r="AF314" s="200"/>
      <c r="AG314" s="209"/>
      <c r="AH314" s="209"/>
      <c r="AM314" s="12"/>
    </row>
    <row r="315" spans="2:39" ht="15.75" thickBot="1" x14ac:dyDescent="0.3">
      <c r="B315" s="149">
        <v>304</v>
      </c>
      <c r="C315" s="138"/>
      <c r="D315" s="137"/>
      <c r="E315" s="150"/>
      <c r="F315" s="150"/>
      <c r="G315" s="151"/>
      <c r="H315" s="137"/>
      <c r="I315" s="152"/>
      <c r="J315" s="154"/>
      <c r="K315" s="137"/>
      <c r="L315" s="152"/>
      <c r="M315" s="154"/>
      <c r="N315" s="137"/>
      <c r="O315" s="139"/>
      <c r="P315" s="141">
        <f t="shared" si="43"/>
        <v>0</v>
      </c>
      <c r="Q315" s="153"/>
      <c r="R315" s="12"/>
      <c r="S315" s="12"/>
      <c r="U315" s="122"/>
      <c r="V315" s="12"/>
      <c r="AD315" s="200"/>
      <c r="AE315" s="201"/>
      <c r="AF315" s="200"/>
      <c r="AG315" s="209"/>
      <c r="AH315" s="209"/>
      <c r="AM315" s="12"/>
    </row>
    <row r="316" spans="2:39" ht="15.75" thickBot="1" x14ac:dyDescent="0.3">
      <c r="B316" s="144">
        <v>305</v>
      </c>
      <c r="C316" s="135"/>
      <c r="D316" s="134"/>
      <c r="E316" s="145"/>
      <c r="F316" s="145"/>
      <c r="G316" s="147"/>
      <c r="H316" s="134"/>
      <c r="I316" s="145"/>
      <c r="J316" s="147"/>
      <c r="K316" s="134"/>
      <c r="L316" s="146"/>
      <c r="M316" s="147"/>
      <c r="N316" s="134"/>
      <c r="O316" s="136"/>
      <c r="P316" s="140">
        <f t="shared" si="43"/>
        <v>0</v>
      </c>
      <c r="Q316" s="148"/>
      <c r="R316" s="12"/>
      <c r="S316" s="12"/>
      <c r="U316" s="122"/>
      <c r="V316" s="12"/>
      <c r="AD316" s="200"/>
      <c r="AE316" s="201"/>
      <c r="AF316" s="200"/>
      <c r="AG316" s="209"/>
      <c r="AH316" s="209"/>
      <c r="AM316" s="12"/>
    </row>
    <row r="317" spans="2:39" ht="15.75" thickBot="1" x14ac:dyDescent="0.3">
      <c r="B317" s="149">
        <v>306</v>
      </c>
      <c r="C317" s="138"/>
      <c r="D317" s="137"/>
      <c r="E317" s="150"/>
      <c r="F317" s="150"/>
      <c r="G317" s="151"/>
      <c r="H317" s="137"/>
      <c r="I317" s="152"/>
      <c r="J317" s="154"/>
      <c r="K317" s="137"/>
      <c r="L317" s="152"/>
      <c r="M317" s="154"/>
      <c r="N317" s="137"/>
      <c r="O317" s="139"/>
      <c r="P317" s="141">
        <f t="shared" si="43"/>
        <v>0</v>
      </c>
      <c r="Q317" s="153"/>
      <c r="R317" s="12"/>
      <c r="S317" s="12"/>
      <c r="U317" s="122"/>
      <c r="V317" s="12"/>
      <c r="AD317" s="200"/>
      <c r="AE317" s="201"/>
      <c r="AF317" s="200"/>
      <c r="AG317" s="209"/>
      <c r="AH317" s="209"/>
      <c r="AM317" s="12"/>
    </row>
    <row r="318" spans="2:39" ht="15.75" thickBot="1" x14ac:dyDescent="0.3">
      <c r="B318" s="144">
        <v>307</v>
      </c>
      <c r="C318" s="135"/>
      <c r="D318" s="134"/>
      <c r="E318" s="145"/>
      <c r="F318" s="145"/>
      <c r="G318" s="147"/>
      <c r="H318" s="134"/>
      <c r="I318" s="145"/>
      <c r="J318" s="147"/>
      <c r="K318" s="134"/>
      <c r="L318" s="146"/>
      <c r="M318" s="147"/>
      <c r="N318" s="134"/>
      <c r="O318" s="136"/>
      <c r="P318" s="140">
        <f t="shared" si="43"/>
        <v>0</v>
      </c>
      <c r="Q318" s="148"/>
      <c r="R318" s="12"/>
      <c r="S318" s="12"/>
      <c r="U318" s="122"/>
      <c r="V318" s="12"/>
      <c r="AD318" s="200"/>
      <c r="AE318" s="201"/>
      <c r="AF318" s="200"/>
      <c r="AG318" s="209"/>
      <c r="AH318" s="209"/>
      <c r="AM318" s="12"/>
    </row>
    <row r="319" spans="2:39" ht="15.75" thickBot="1" x14ac:dyDescent="0.3">
      <c r="B319" s="149">
        <v>308</v>
      </c>
      <c r="C319" s="138"/>
      <c r="D319" s="137"/>
      <c r="E319" s="150"/>
      <c r="F319" s="150"/>
      <c r="G319" s="151"/>
      <c r="H319" s="137"/>
      <c r="I319" s="152"/>
      <c r="J319" s="154"/>
      <c r="K319" s="137"/>
      <c r="L319" s="152"/>
      <c r="M319" s="154"/>
      <c r="N319" s="137"/>
      <c r="O319" s="139"/>
      <c r="P319" s="141">
        <f t="shared" si="43"/>
        <v>0</v>
      </c>
      <c r="Q319" s="153"/>
      <c r="R319" s="12"/>
      <c r="S319" s="12"/>
      <c r="U319" s="122"/>
      <c r="V319" s="12"/>
      <c r="AD319" s="200"/>
      <c r="AE319" s="201"/>
      <c r="AF319" s="200"/>
      <c r="AG319" s="209"/>
      <c r="AH319" s="209"/>
      <c r="AM319" s="12"/>
    </row>
    <row r="320" spans="2:39" ht="15.75" thickBot="1" x14ac:dyDescent="0.3">
      <c r="B320" s="144">
        <v>309</v>
      </c>
      <c r="C320" s="135"/>
      <c r="D320" s="134"/>
      <c r="E320" s="145"/>
      <c r="F320" s="145"/>
      <c r="G320" s="147"/>
      <c r="H320" s="134"/>
      <c r="I320" s="145"/>
      <c r="J320" s="147"/>
      <c r="K320" s="134"/>
      <c r="L320" s="146"/>
      <c r="M320" s="147"/>
      <c r="N320" s="134"/>
      <c r="O320" s="136"/>
      <c r="P320" s="140">
        <f t="shared" si="43"/>
        <v>0</v>
      </c>
      <c r="Q320" s="148"/>
      <c r="R320" s="12"/>
      <c r="S320" s="12"/>
      <c r="U320" s="122"/>
      <c r="V320" s="12"/>
      <c r="AD320" s="200"/>
      <c r="AE320" s="201"/>
      <c r="AF320" s="200"/>
      <c r="AG320" s="209"/>
      <c r="AH320" s="209"/>
      <c r="AM320" s="12"/>
    </row>
    <row r="321" spans="2:39" ht="15.75" thickBot="1" x14ac:dyDescent="0.3">
      <c r="B321" s="144">
        <v>310</v>
      </c>
      <c r="C321" s="135"/>
      <c r="D321" s="134"/>
      <c r="E321" s="145"/>
      <c r="F321" s="145"/>
      <c r="G321" s="147"/>
      <c r="H321" s="134"/>
      <c r="I321" s="145"/>
      <c r="J321" s="147"/>
      <c r="K321" s="134"/>
      <c r="L321" s="146"/>
      <c r="M321" s="147"/>
      <c r="N321" s="134"/>
      <c r="O321" s="136"/>
      <c r="P321" s="140">
        <f t="shared" si="43"/>
        <v>0</v>
      </c>
      <c r="Q321" s="148"/>
      <c r="R321" s="12"/>
      <c r="S321" s="12"/>
      <c r="U321" s="122"/>
      <c r="V321" s="12"/>
      <c r="AD321" s="200"/>
      <c r="AE321" s="201"/>
      <c r="AF321" s="200"/>
      <c r="AG321" s="209"/>
      <c r="AH321" s="209"/>
      <c r="AM321" s="12"/>
    </row>
    <row r="322" spans="2:39" ht="15.75" thickBot="1" x14ac:dyDescent="0.3">
      <c r="B322" s="149">
        <v>311</v>
      </c>
      <c r="C322" s="138"/>
      <c r="D322" s="137"/>
      <c r="E322" s="150"/>
      <c r="F322" s="150"/>
      <c r="G322" s="151"/>
      <c r="H322" s="137"/>
      <c r="I322" s="152"/>
      <c r="J322" s="154"/>
      <c r="K322" s="137"/>
      <c r="L322" s="152"/>
      <c r="M322" s="154"/>
      <c r="N322" s="137"/>
      <c r="O322" s="139"/>
      <c r="P322" s="141">
        <f t="shared" si="43"/>
        <v>0</v>
      </c>
      <c r="Q322" s="153"/>
      <c r="R322" s="12"/>
      <c r="S322" s="12"/>
      <c r="U322" s="122"/>
      <c r="V322" s="12"/>
      <c r="AD322" s="200"/>
      <c r="AE322" s="201"/>
      <c r="AF322" s="200"/>
      <c r="AG322" s="209"/>
      <c r="AH322" s="209"/>
      <c r="AM322" s="12"/>
    </row>
    <row r="323" spans="2:39" ht="15.75" thickBot="1" x14ac:dyDescent="0.3">
      <c r="B323" s="144">
        <v>312</v>
      </c>
      <c r="C323" s="135"/>
      <c r="D323" s="134"/>
      <c r="E323" s="145"/>
      <c r="F323" s="145"/>
      <c r="G323" s="147"/>
      <c r="H323" s="134"/>
      <c r="I323" s="145"/>
      <c r="J323" s="147"/>
      <c r="K323" s="134"/>
      <c r="L323" s="146"/>
      <c r="M323" s="147"/>
      <c r="N323" s="134"/>
      <c r="O323" s="136"/>
      <c r="P323" s="140">
        <f t="shared" si="43"/>
        <v>0</v>
      </c>
      <c r="Q323" s="148"/>
      <c r="R323" s="12"/>
      <c r="S323" s="12"/>
      <c r="U323" s="122"/>
      <c r="V323" s="12"/>
      <c r="AD323" s="200"/>
      <c r="AE323" s="201"/>
      <c r="AF323" s="200"/>
      <c r="AG323" s="209"/>
      <c r="AH323" s="209"/>
      <c r="AM323" s="12"/>
    </row>
    <row r="324" spans="2:39" ht="15.75" thickBot="1" x14ac:dyDescent="0.3">
      <c r="B324" s="149">
        <v>313</v>
      </c>
      <c r="C324" s="138"/>
      <c r="D324" s="137"/>
      <c r="E324" s="150"/>
      <c r="F324" s="150"/>
      <c r="G324" s="151"/>
      <c r="H324" s="137"/>
      <c r="I324" s="152"/>
      <c r="J324" s="154"/>
      <c r="K324" s="137"/>
      <c r="L324" s="152"/>
      <c r="M324" s="154"/>
      <c r="N324" s="137"/>
      <c r="O324" s="139"/>
      <c r="P324" s="141">
        <f t="shared" si="43"/>
        <v>0</v>
      </c>
      <c r="Q324" s="153"/>
      <c r="R324" s="12"/>
      <c r="S324" s="12"/>
      <c r="U324" s="122"/>
      <c r="V324" s="12"/>
      <c r="AD324" s="200"/>
      <c r="AE324" s="201"/>
      <c r="AF324" s="200"/>
      <c r="AG324" s="209"/>
      <c r="AH324" s="209"/>
      <c r="AM324" s="12"/>
    </row>
    <row r="325" spans="2:39" ht="15.75" thickBot="1" x14ac:dyDescent="0.3">
      <c r="B325" s="144">
        <v>314</v>
      </c>
      <c r="C325" s="135"/>
      <c r="D325" s="134"/>
      <c r="E325" s="145"/>
      <c r="F325" s="145"/>
      <c r="G325" s="147"/>
      <c r="H325" s="134"/>
      <c r="I325" s="145"/>
      <c r="J325" s="147"/>
      <c r="K325" s="134"/>
      <c r="L325" s="146"/>
      <c r="M325" s="147"/>
      <c r="N325" s="134"/>
      <c r="O325" s="136"/>
      <c r="P325" s="140">
        <f t="shared" si="43"/>
        <v>0</v>
      </c>
      <c r="Q325" s="148"/>
      <c r="R325" s="12"/>
      <c r="S325" s="12"/>
      <c r="U325" s="122"/>
      <c r="V325" s="12"/>
      <c r="AD325" s="200"/>
      <c r="AE325" s="201"/>
      <c r="AF325" s="200"/>
      <c r="AG325" s="209"/>
      <c r="AH325" s="209"/>
      <c r="AM325" s="12"/>
    </row>
    <row r="326" spans="2:39" ht="15.75" thickBot="1" x14ac:dyDescent="0.3">
      <c r="B326" s="149">
        <v>315</v>
      </c>
      <c r="C326" s="138"/>
      <c r="D326" s="137"/>
      <c r="E326" s="150"/>
      <c r="F326" s="150"/>
      <c r="G326" s="151"/>
      <c r="H326" s="137"/>
      <c r="I326" s="152"/>
      <c r="J326" s="154"/>
      <c r="K326" s="137"/>
      <c r="L326" s="152"/>
      <c r="M326" s="154"/>
      <c r="N326" s="137"/>
      <c r="O326" s="139"/>
      <c r="P326" s="141">
        <f t="shared" si="43"/>
        <v>0</v>
      </c>
      <c r="Q326" s="153"/>
      <c r="R326" s="12"/>
      <c r="S326" s="12"/>
      <c r="U326" s="122"/>
      <c r="V326" s="12"/>
      <c r="AD326" s="200"/>
      <c r="AE326" s="201"/>
      <c r="AF326" s="200"/>
      <c r="AG326" s="209"/>
      <c r="AH326" s="209"/>
      <c r="AM326" s="12"/>
    </row>
    <row r="327" spans="2:39" ht="15.75" thickBot="1" x14ac:dyDescent="0.3">
      <c r="B327" s="144">
        <v>316</v>
      </c>
      <c r="C327" s="135"/>
      <c r="D327" s="134"/>
      <c r="E327" s="145"/>
      <c r="F327" s="145"/>
      <c r="G327" s="147"/>
      <c r="H327" s="134"/>
      <c r="I327" s="145"/>
      <c r="J327" s="147"/>
      <c r="K327" s="134"/>
      <c r="L327" s="146"/>
      <c r="M327" s="147"/>
      <c r="N327" s="134"/>
      <c r="O327" s="136"/>
      <c r="P327" s="140">
        <f t="shared" si="43"/>
        <v>0</v>
      </c>
      <c r="Q327" s="148"/>
      <c r="R327" s="12"/>
      <c r="S327" s="12"/>
      <c r="U327" s="122"/>
      <c r="V327" s="12"/>
      <c r="AD327" s="200"/>
      <c r="AE327" s="201"/>
      <c r="AF327" s="200"/>
      <c r="AG327" s="209"/>
      <c r="AH327" s="209"/>
      <c r="AM327" s="12"/>
    </row>
    <row r="328" spans="2:39" ht="15.75" thickBot="1" x14ac:dyDescent="0.3">
      <c r="B328" s="149">
        <v>317</v>
      </c>
      <c r="C328" s="138"/>
      <c r="D328" s="137"/>
      <c r="E328" s="150"/>
      <c r="F328" s="150"/>
      <c r="G328" s="151"/>
      <c r="H328" s="137"/>
      <c r="I328" s="152"/>
      <c r="J328" s="154"/>
      <c r="K328" s="137"/>
      <c r="L328" s="152"/>
      <c r="M328" s="154"/>
      <c r="N328" s="137"/>
      <c r="O328" s="139"/>
      <c r="P328" s="141">
        <f t="shared" si="43"/>
        <v>0</v>
      </c>
      <c r="Q328" s="153"/>
      <c r="R328" s="12"/>
      <c r="S328" s="12"/>
      <c r="U328" s="122"/>
      <c r="V328" s="12"/>
      <c r="AD328" s="200"/>
      <c r="AE328" s="201"/>
      <c r="AF328" s="200"/>
      <c r="AG328" s="209"/>
      <c r="AH328" s="209"/>
      <c r="AM328" s="12"/>
    </row>
    <row r="329" spans="2:39" ht="15.75" thickBot="1" x14ac:dyDescent="0.3">
      <c r="B329" s="144">
        <v>318</v>
      </c>
      <c r="C329" s="135"/>
      <c r="D329" s="134"/>
      <c r="E329" s="145"/>
      <c r="F329" s="145"/>
      <c r="G329" s="147"/>
      <c r="H329" s="134"/>
      <c r="I329" s="145"/>
      <c r="J329" s="147"/>
      <c r="K329" s="134"/>
      <c r="L329" s="146"/>
      <c r="M329" s="147"/>
      <c r="N329" s="134"/>
      <c r="O329" s="136"/>
      <c r="P329" s="140">
        <f t="shared" si="43"/>
        <v>0</v>
      </c>
      <c r="Q329" s="148"/>
      <c r="R329" s="12"/>
      <c r="S329" s="12"/>
      <c r="U329" s="122"/>
      <c r="V329" s="12"/>
      <c r="AD329" s="200"/>
      <c r="AE329" s="201"/>
      <c r="AF329" s="200"/>
      <c r="AG329" s="209"/>
      <c r="AH329" s="209"/>
      <c r="AM329" s="12"/>
    </row>
    <row r="330" spans="2:39" ht="15.75" thickBot="1" x14ac:dyDescent="0.3">
      <c r="B330" s="149">
        <v>319</v>
      </c>
      <c r="C330" s="138"/>
      <c r="D330" s="137"/>
      <c r="E330" s="150"/>
      <c r="F330" s="150"/>
      <c r="G330" s="151"/>
      <c r="H330" s="137"/>
      <c r="I330" s="152"/>
      <c r="J330" s="154"/>
      <c r="K330" s="137"/>
      <c r="L330" s="152"/>
      <c r="M330" s="154"/>
      <c r="N330" s="137"/>
      <c r="O330" s="139"/>
      <c r="P330" s="141">
        <f t="shared" si="43"/>
        <v>0</v>
      </c>
      <c r="Q330" s="153"/>
      <c r="R330" s="12"/>
      <c r="S330" s="12"/>
      <c r="U330" s="122"/>
      <c r="V330" s="12"/>
      <c r="AD330" s="200"/>
      <c r="AE330" s="201"/>
      <c r="AF330" s="200"/>
      <c r="AG330" s="209"/>
      <c r="AH330" s="209"/>
      <c r="AM330" s="12"/>
    </row>
    <row r="331" spans="2:39" ht="15.75" thickBot="1" x14ac:dyDescent="0.3">
      <c r="B331" s="144">
        <v>320</v>
      </c>
      <c r="C331" s="135"/>
      <c r="D331" s="134"/>
      <c r="E331" s="145"/>
      <c r="F331" s="145"/>
      <c r="G331" s="147"/>
      <c r="H331" s="134"/>
      <c r="I331" s="145"/>
      <c r="J331" s="147"/>
      <c r="K331" s="134"/>
      <c r="L331" s="146"/>
      <c r="M331" s="147"/>
      <c r="N331" s="134"/>
      <c r="O331" s="136"/>
      <c r="P331" s="140">
        <f t="shared" si="43"/>
        <v>0</v>
      </c>
      <c r="Q331" s="148"/>
      <c r="R331" s="12"/>
      <c r="S331" s="12"/>
      <c r="U331" s="122"/>
      <c r="V331" s="12"/>
      <c r="AD331" s="200"/>
      <c r="AE331" s="201"/>
      <c r="AF331" s="200"/>
      <c r="AG331" s="209"/>
      <c r="AH331" s="209"/>
      <c r="AM331" s="12"/>
    </row>
    <row r="332" spans="2:39" ht="15.75" thickBot="1" x14ac:dyDescent="0.3">
      <c r="B332" s="149">
        <v>321</v>
      </c>
      <c r="C332" s="138"/>
      <c r="D332" s="137"/>
      <c r="E332" s="150"/>
      <c r="F332" s="150"/>
      <c r="G332" s="151"/>
      <c r="H332" s="137"/>
      <c r="I332" s="152"/>
      <c r="J332" s="154"/>
      <c r="K332" s="137"/>
      <c r="L332" s="152"/>
      <c r="M332" s="154"/>
      <c r="N332" s="137"/>
      <c r="O332" s="139"/>
      <c r="P332" s="141">
        <f t="shared" si="43"/>
        <v>0</v>
      </c>
      <c r="Q332" s="153"/>
      <c r="R332" s="12"/>
      <c r="S332" s="12"/>
      <c r="U332" s="122"/>
      <c r="V332" s="12"/>
      <c r="AD332" s="200"/>
      <c r="AE332" s="201"/>
      <c r="AF332" s="200"/>
      <c r="AG332" s="209"/>
      <c r="AH332" s="209"/>
      <c r="AM332" s="12"/>
    </row>
    <row r="333" spans="2:39" ht="15.75" thickBot="1" x14ac:dyDescent="0.3">
      <c r="B333" s="144">
        <v>322</v>
      </c>
      <c r="C333" s="135"/>
      <c r="D333" s="134"/>
      <c r="E333" s="145"/>
      <c r="F333" s="145"/>
      <c r="G333" s="147"/>
      <c r="H333" s="134"/>
      <c r="I333" s="145"/>
      <c r="J333" s="147"/>
      <c r="K333" s="134"/>
      <c r="L333" s="146"/>
      <c r="M333" s="147"/>
      <c r="N333" s="134"/>
      <c r="O333" s="136"/>
      <c r="P333" s="140">
        <f t="shared" si="43"/>
        <v>0</v>
      </c>
      <c r="Q333" s="148"/>
      <c r="R333" s="12"/>
      <c r="S333" s="12"/>
      <c r="U333" s="122"/>
      <c r="V333" s="12"/>
      <c r="AD333" s="200"/>
      <c r="AE333" s="201"/>
      <c r="AF333" s="200"/>
      <c r="AG333" s="209"/>
      <c r="AH333" s="209"/>
      <c r="AM333" s="12"/>
    </row>
    <row r="334" spans="2:39" ht="15.75" thickBot="1" x14ac:dyDescent="0.3">
      <c r="B334" s="149">
        <v>323</v>
      </c>
      <c r="C334" s="138"/>
      <c r="D334" s="137"/>
      <c r="E334" s="150"/>
      <c r="F334" s="150"/>
      <c r="G334" s="151"/>
      <c r="H334" s="137"/>
      <c r="I334" s="152"/>
      <c r="J334" s="154"/>
      <c r="K334" s="137"/>
      <c r="L334" s="152"/>
      <c r="M334" s="154"/>
      <c r="N334" s="137"/>
      <c r="O334" s="139"/>
      <c r="P334" s="141">
        <f t="shared" si="43"/>
        <v>0</v>
      </c>
      <c r="Q334" s="153"/>
      <c r="R334" s="12"/>
      <c r="S334" s="12"/>
      <c r="U334" s="122"/>
      <c r="V334" s="12"/>
      <c r="AD334" s="200"/>
      <c r="AE334" s="201"/>
      <c r="AF334" s="200"/>
      <c r="AG334" s="209"/>
      <c r="AH334" s="209"/>
      <c r="AM334" s="12"/>
    </row>
    <row r="335" spans="2:39" ht="15.75" thickBot="1" x14ac:dyDescent="0.3">
      <c r="B335" s="144">
        <v>324</v>
      </c>
      <c r="C335" s="135"/>
      <c r="D335" s="134"/>
      <c r="E335" s="145"/>
      <c r="F335" s="145"/>
      <c r="G335" s="147"/>
      <c r="H335" s="134"/>
      <c r="I335" s="145"/>
      <c r="J335" s="147"/>
      <c r="K335" s="134"/>
      <c r="L335" s="146"/>
      <c r="M335" s="147"/>
      <c r="N335" s="134"/>
      <c r="O335" s="136"/>
      <c r="P335" s="140">
        <f t="shared" si="43"/>
        <v>0</v>
      </c>
      <c r="Q335" s="148"/>
      <c r="R335" s="12"/>
      <c r="S335" s="12"/>
      <c r="U335" s="122"/>
      <c r="V335" s="12"/>
      <c r="AD335" s="200"/>
      <c r="AE335" s="201"/>
      <c r="AF335" s="200"/>
      <c r="AG335" s="209"/>
      <c r="AH335" s="209"/>
      <c r="AM335" s="12"/>
    </row>
    <row r="336" spans="2:39" ht="15.75" thickBot="1" x14ac:dyDescent="0.3">
      <c r="B336" s="149">
        <v>325</v>
      </c>
      <c r="C336" s="138"/>
      <c r="D336" s="137"/>
      <c r="E336" s="150"/>
      <c r="F336" s="150"/>
      <c r="G336" s="151"/>
      <c r="H336" s="137"/>
      <c r="I336" s="152"/>
      <c r="J336" s="154"/>
      <c r="K336" s="137"/>
      <c r="L336" s="152"/>
      <c r="M336" s="154"/>
      <c r="N336" s="137"/>
      <c r="O336" s="139"/>
      <c r="P336" s="141">
        <f t="shared" si="43"/>
        <v>0</v>
      </c>
      <c r="Q336" s="153"/>
      <c r="R336" s="12"/>
      <c r="S336" s="12"/>
      <c r="U336" s="122"/>
      <c r="V336" s="12"/>
      <c r="AD336" s="200"/>
      <c r="AE336" s="201"/>
      <c r="AF336" s="200"/>
      <c r="AG336" s="209"/>
      <c r="AH336" s="209"/>
      <c r="AM336" s="12"/>
    </row>
    <row r="337" spans="2:39" ht="15.75" thickBot="1" x14ac:dyDescent="0.3">
      <c r="B337" s="144">
        <v>326</v>
      </c>
      <c r="C337" s="135"/>
      <c r="D337" s="134"/>
      <c r="E337" s="145"/>
      <c r="F337" s="145"/>
      <c r="G337" s="147"/>
      <c r="H337" s="134"/>
      <c r="I337" s="145"/>
      <c r="J337" s="147"/>
      <c r="K337" s="134"/>
      <c r="L337" s="146"/>
      <c r="M337" s="147"/>
      <c r="N337" s="134"/>
      <c r="O337" s="136"/>
      <c r="P337" s="140">
        <f t="shared" si="43"/>
        <v>0</v>
      </c>
      <c r="Q337" s="148"/>
      <c r="R337" s="12"/>
      <c r="S337" s="12"/>
      <c r="U337" s="122"/>
      <c r="V337" s="12"/>
      <c r="AD337" s="200"/>
      <c r="AE337" s="201"/>
      <c r="AF337" s="200"/>
      <c r="AG337" s="209"/>
      <c r="AH337" s="209"/>
      <c r="AM337" s="12"/>
    </row>
    <row r="338" spans="2:39" ht="15.75" thickBot="1" x14ac:dyDescent="0.3">
      <c r="B338" s="149">
        <v>327</v>
      </c>
      <c r="C338" s="138"/>
      <c r="D338" s="137"/>
      <c r="E338" s="150"/>
      <c r="F338" s="150"/>
      <c r="G338" s="151"/>
      <c r="H338" s="137"/>
      <c r="I338" s="152"/>
      <c r="J338" s="154"/>
      <c r="K338" s="137"/>
      <c r="L338" s="152"/>
      <c r="M338" s="154"/>
      <c r="N338" s="137"/>
      <c r="O338" s="139"/>
      <c r="P338" s="141">
        <f t="shared" si="43"/>
        <v>0</v>
      </c>
      <c r="Q338" s="153"/>
      <c r="R338" s="12"/>
      <c r="S338" s="12"/>
      <c r="U338" s="122"/>
      <c r="V338" s="12"/>
      <c r="AD338" s="200"/>
      <c r="AE338" s="201"/>
      <c r="AF338" s="200"/>
      <c r="AG338" s="209"/>
      <c r="AH338" s="209"/>
      <c r="AM338" s="12"/>
    </row>
    <row r="339" spans="2:39" ht="15.75" thickBot="1" x14ac:dyDescent="0.3">
      <c r="B339" s="144">
        <v>328</v>
      </c>
      <c r="C339" s="135"/>
      <c r="D339" s="134"/>
      <c r="E339" s="145"/>
      <c r="F339" s="145"/>
      <c r="G339" s="147"/>
      <c r="H339" s="134"/>
      <c r="I339" s="145"/>
      <c r="J339" s="147"/>
      <c r="K339" s="134"/>
      <c r="L339" s="146"/>
      <c r="M339" s="147"/>
      <c r="N339" s="134"/>
      <c r="O339" s="136"/>
      <c r="P339" s="140">
        <f t="shared" si="43"/>
        <v>0</v>
      </c>
      <c r="Q339" s="148"/>
      <c r="R339" s="12"/>
      <c r="S339" s="12"/>
      <c r="U339" s="122"/>
      <c r="V339" s="12"/>
      <c r="AD339" s="200"/>
      <c r="AE339" s="201"/>
      <c r="AF339" s="200"/>
      <c r="AG339" s="209"/>
      <c r="AH339" s="209"/>
      <c r="AM339" s="12"/>
    </row>
    <row r="340" spans="2:39" ht="15.75" thickBot="1" x14ac:dyDescent="0.3">
      <c r="B340" s="149">
        <v>329</v>
      </c>
      <c r="C340" s="138"/>
      <c r="D340" s="137"/>
      <c r="E340" s="150"/>
      <c r="F340" s="150"/>
      <c r="G340" s="151"/>
      <c r="H340" s="137"/>
      <c r="I340" s="152"/>
      <c r="J340" s="154"/>
      <c r="K340" s="137"/>
      <c r="L340" s="152"/>
      <c r="M340" s="154"/>
      <c r="N340" s="137"/>
      <c r="O340" s="139"/>
      <c r="P340" s="141">
        <f t="shared" si="43"/>
        <v>0</v>
      </c>
      <c r="Q340" s="153"/>
      <c r="R340" s="12"/>
      <c r="S340" s="12"/>
      <c r="U340" s="122"/>
      <c r="V340" s="12"/>
      <c r="AD340" s="200"/>
      <c r="AE340" s="201"/>
      <c r="AF340" s="200"/>
      <c r="AG340" s="209"/>
      <c r="AH340" s="209"/>
      <c r="AM340" s="12"/>
    </row>
    <row r="341" spans="2:39" ht="15.75" thickBot="1" x14ac:dyDescent="0.3">
      <c r="B341" s="144">
        <v>330</v>
      </c>
      <c r="C341" s="135"/>
      <c r="D341" s="134"/>
      <c r="E341" s="145"/>
      <c r="F341" s="145"/>
      <c r="G341" s="147"/>
      <c r="H341" s="134"/>
      <c r="I341" s="145"/>
      <c r="J341" s="147"/>
      <c r="K341" s="134"/>
      <c r="L341" s="146"/>
      <c r="M341" s="147"/>
      <c r="N341" s="134"/>
      <c r="O341" s="136"/>
      <c r="P341" s="140">
        <f t="shared" si="43"/>
        <v>0</v>
      </c>
      <c r="Q341" s="148"/>
      <c r="R341" s="12"/>
      <c r="S341" s="12"/>
      <c r="U341" s="122"/>
      <c r="V341" s="12"/>
      <c r="AD341" s="200"/>
      <c r="AE341" s="201"/>
      <c r="AF341" s="200"/>
      <c r="AG341" s="209"/>
      <c r="AH341" s="209"/>
      <c r="AM341" s="12"/>
    </row>
    <row r="342" spans="2:39" ht="15.75" thickBot="1" x14ac:dyDescent="0.3">
      <c r="B342" s="149">
        <v>331</v>
      </c>
      <c r="C342" s="138"/>
      <c r="D342" s="137"/>
      <c r="E342" s="150"/>
      <c r="F342" s="150"/>
      <c r="G342" s="151"/>
      <c r="H342" s="137"/>
      <c r="I342" s="152"/>
      <c r="J342" s="154"/>
      <c r="K342" s="137"/>
      <c r="L342" s="152"/>
      <c r="M342" s="154"/>
      <c r="N342" s="137"/>
      <c r="O342" s="139"/>
      <c r="P342" s="141">
        <f t="shared" si="43"/>
        <v>0</v>
      </c>
      <c r="Q342" s="153"/>
      <c r="R342" s="12"/>
      <c r="S342" s="12"/>
      <c r="U342" s="122"/>
      <c r="V342" s="12"/>
      <c r="AD342" s="200"/>
      <c r="AE342" s="201"/>
      <c r="AF342" s="200"/>
      <c r="AG342" s="209"/>
      <c r="AH342" s="209"/>
      <c r="AM342" s="12"/>
    </row>
    <row r="343" spans="2:39" ht="15.75" thickBot="1" x14ac:dyDescent="0.3">
      <c r="B343" s="144">
        <v>332</v>
      </c>
      <c r="C343" s="135"/>
      <c r="D343" s="134"/>
      <c r="E343" s="145"/>
      <c r="F343" s="145"/>
      <c r="G343" s="147"/>
      <c r="H343" s="134"/>
      <c r="I343" s="145"/>
      <c r="J343" s="147"/>
      <c r="K343" s="134"/>
      <c r="L343" s="146"/>
      <c r="M343" s="147"/>
      <c r="N343" s="134"/>
      <c r="O343" s="136"/>
      <c r="P343" s="140">
        <f t="shared" si="43"/>
        <v>0</v>
      </c>
      <c r="Q343" s="148"/>
      <c r="R343" s="12"/>
      <c r="S343" s="12"/>
      <c r="U343" s="122"/>
      <c r="V343" s="12"/>
      <c r="AD343" s="200"/>
      <c r="AE343" s="201"/>
      <c r="AF343" s="200"/>
      <c r="AG343" s="209"/>
      <c r="AH343" s="209"/>
      <c r="AM343" s="12"/>
    </row>
    <row r="344" spans="2:39" ht="15.75" thickBot="1" x14ac:dyDescent="0.3">
      <c r="B344" s="144">
        <v>333</v>
      </c>
      <c r="C344" s="135"/>
      <c r="D344" s="134"/>
      <c r="E344" s="145"/>
      <c r="F344" s="145"/>
      <c r="G344" s="147"/>
      <c r="H344" s="134"/>
      <c r="I344" s="145"/>
      <c r="J344" s="147"/>
      <c r="K344" s="134"/>
      <c r="L344" s="146"/>
      <c r="M344" s="147"/>
      <c r="N344" s="134"/>
      <c r="O344" s="136"/>
      <c r="P344" s="140">
        <f t="shared" si="43"/>
        <v>0</v>
      </c>
      <c r="Q344" s="148"/>
      <c r="R344" s="12"/>
      <c r="S344" s="12"/>
      <c r="U344" s="122"/>
      <c r="V344" s="12"/>
      <c r="AD344" s="200"/>
      <c r="AE344" s="201"/>
      <c r="AF344" s="200"/>
      <c r="AG344" s="209"/>
      <c r="AH344" s="209"/>
      <c r="AM344" s="12"/>
    </row>
    <row r="345" spans="2:39" ht="15.75" thickBot="1" x14ac:dyDescent="0.3">
      <c r="B345" s="149">
        <v>334</v>
      </c>
      <c r="C345" s="138"/>
      <c r="D345" s="137"/>
      <c r="E345" s="150"/>
      <c r="F345" s="150"/>
      <c r="G345" s="151"/>
      <c r="H345" s="137"/>
      <c r="I345" s="152"/>
      <c r="J345" s="154"/>
      <c r="K345" s="137"/>
      <c r="L345" s="152"/>
      <c r="M345" s="154"/>
      <c r="N345" s="137"/>
      <c r="O345" s="139"/>
      <c r="P345" s="141">
        <f t="shared" si="43"/>
        <v>0</v>
      </c>
      <c r="Q345" s="153"/>
      <c r="R345" s="12"/>
      <c r="S345" s="12"/>
      <c r="U345" s="122"/>
      <c r="V345" s="12"/>
      <c r="AD345" s="200"/>
      <c r="AE345" s="201"/>
      <c r="AF345" s="200"/>
      <c r="AG345" s="209"/>
      <c r="AH345" s="209"/>
      <c r="AM345" s="12"/>
    </row>
    <row r="346" spans="2:39" ht="15.75" thickBot="1" x14ac:dyDescent="0.3">
      <c r="B346" s="144">
        <v>335</v>
      </c>
      <c r="C346" s="135"/>
      <c r="D346" s="134"/>
      <c r="E346" s="145"/>
      <c r="F346" s="145"/>
      <c r="G346" s="147"/>
      <c r="H346" s="134"/>
      <c r="I346" s="145"/>
      <c r="J346" s="147"/>
      <c r="K346" s="134"/>
      <c r="L346" s="146"/>
      <c r="M346" s="147"/>
      <c r="N346" s="134"/>
      <c r="O346" s="136"/>
      <c r="P346" s="140">
        <f t="shared" si="43"/>
        <v>0</v>
      </c>
      <c r="Q346" s="148"/>
      <c r="R346" s="12"/>
      <c r="S346" s="12"/>
      <c r="U346" s="122"/>
      <c r="V346" s="12"/>
      <c r="AD346" s="200"/>
      <c r="AE346" s="201"/>
      <c r="AF346" s="200"/>
      <c r="AG346" s="209"/>
      <c r="AH346" s="209"/>
      <c r="AM346" s="12"/>
    </row>
    <row r="347" spans="2:39" ht="15.75" thickBot="1" x14ac:dyDescent="0.3">
      <c r="B347" s="149">
        <v>336</v>
      </c>
      <c r="C347" s="138"/>
      <c r="D347" s="137"/>
      <c r="E347" s="150"/>
      <c r="F347" s="150"/>
      <c r="G347" s="151"/>
      <c r="H347" s="137"/>
      <c r="I347" s="152"/>
      <c r="J347" s="154"/>
      <c r="K347" s="137"/>
      <c r="L347" s="152"/>
      <c r="M347" s="154"/>
      <c r="N347" s="137"/>
      <c r="O347" s="139"/>
      <c r="P347" s="141">
        <f t="shared" si="43"/>
        <v>0</v>
      </c>
      <c r="Q347" s="153"/>
      <c r="R347" s="12"/>
      <c r="S347" s="12"/>
      <c r="U347" s="122"/>
      <c r="V347" s="12"/>
      <c r="AD347" s="200"/>
      <c r="AE347" s="201"/>
      <c r="AF347" s="200"/>
      <c r="AG347" s="209"/>
      <c r="AH347" s="209"/>
      <c r="AM347" s="12"/>
    </row>
    <row r="348" spans="2:39" ht="15.75" thickBot="1" x14ac:dyDescent="0.3">
      <c r="B348" s="144">
        <v>337</v>
      </c>
      <c r="C348" s="135"/>
      <c r="D348" s="134"/>
      <c r="E348" s="145"/>
      <c r="F348" s="145"/>
      <c r="G348" s="147"/>
      <c r="H348" s="134"/>
      <c r="I348" s="145"/>
      <c r="J348" s="147"/>
      <c r="K348" s="134"/>
      <c r="L348" s="146"/>
      <c r="M348" s="147"/>
      <c r="N348" s="134"/>
      <c r="O348" s="136"/>
      <c r="P348" s="140">
        <f t="shared" si="43"/>
        <v>0</v>
      </c>
      <c r="Q348" s="148"/>
      <c r="R348" s="12"/>
      <c r="S348" s="12"/>
      <c r="U348" s="122"/>
      <c r="V348" s="12"/>
      <c r="AD348" s="200"/>
      <c r="AE348" s="201"/>
      <c r="AF348" s="200"/>
      <c r="AG348" s="209"/>
      <c r="AH348" s="209"/>
      <c r="AM348" s="12"/>
    </row>
    <row r="349" spans="2:39" ht="15.75" thickBot="1" x14ac:dyDescent="0.3">
      <c r="B349" s="149">
        <v>338</v>
      </c>
      <c r="C349" s="138"/>
      <c r="D349" s="137"/>
      <c r="E349" s="150"/>
      <c r="F349" s="150"/>
      <c r="G349" s="151"/>
      <c r="H349" s="137"/>
      <c r="I349" s="152"/>
      <c r="J349" s="154"/>
      <c r="K349" s="137"/>
      <c r="L349" s="152"/>
      <c r="M349" s="154"/>
      <c r="N349" s="137"/>
      <c r="O349" s="139"/>
      <c r="P349" s="141">
        <f t="shared" si="43"/>
        <v>0</v>
      </c>
      <c r="Q349" s="153"/>
      <c r="R349" s="12"/>
      <c r="S349" s="12"/>
      <c r="U349" s="122"/>
      <c r="V349" s="12"/>
      <c r="AD349" s="200"/>
      <c r="AE349" s="201"/>
      <c r="AF349" s="200"/>
      <c r="AG349" s="209"/>
      <c r="AH349" s="209"/>
      <c r="AM349" s="12"/>
    </row>
    <row r="350" spans="2:39" ht="15.75" thickBot="1" x14ac:dyDescent="0.3">
      <c r="B350" s="144">
        <v>339</v>
      </c>
      <c r="C350" s="135"/>
      <c r="D350" s="134"/>
      <c r="E350" s="145"/>
      <c r="F350" s="145"/>
      <c r="G350" s="147"/>
      <c r="H350" s="134"/>
      <c r="I350" s="145"/>
      <c r="J350" s="147"/>
      <c r="K350" s="134"/>
      <c r="L350" s="146"/>
      <c r="M350" s="147"/>
      <c r="N350" s="134"/>
      <c r="O350" s="136"/>
      <c r="P350" s="140">
        <f t="shared" si="43"/>
        <v>0</v>
      </c>
      <c r="Q350" s="148"/>
      <c r="R350" s="12"/>
      <c r="S350" s="12"/>
      <c r="U350" s="122"/>
      <c r="V350" s="12"/>
      <c r="AD350" s="200"/>
      <c r="AE350" s="201"/>
      <c r="AF350" s="200"/>
      <c r="AG350" s="209"/>
      <c r="AH350" s="209"/>
      <c r="AM350" s="12"/>
    </row>
    <row r="351" spans="2:39" ht="15.75" thickBot="1" x14ac:dyDescent="0.3">
      <c r="B351" s="149">
        <v>340</v>
      </c>
      <c r="C351" s="138"/>
      <c r="D351" s="137"/>
      <c r="E351" s="150"/>
      <c r="F351" s="150"/>
      <c r="G351" s="151"/>
      <c r="H351" s="137"/>
      <c r="I351" s="152"/>
      <c r="J351" s="154"/>
      <c r="K351" s="137"/>
      <c r="L351" s="152"/>
      <c r="M351" s="154"/>
      <c r="N351" s="137"/>
      <c r="O351" s="139"/>
      <c r="P351" s="141">
        <f t="shared" si="43"/>
        <v>0</v>
      </c>
      <c r="Q351" s="153"/>
      <c r="R351" s="12"/>
      <c r="S351" s="12"/>
      <c r="U351" s="122"/>
      <c r="V351" s="12"/>
      <c r="AD351" s="200"/>
      <c r="AE351" s="201"/>
      <c r="AF351" s="200"/>
      <c r="AG351" s="209"/>
      <c r="AH351" s="209"/>
      <c r="AM351" s="12"/>
    </row>
    <row r="352" spans="2:39" ht="15.75" thickBot="1" x14ac:dyDescent="0.3">
      <c r="B352" s="144">
        <v>341</v>
      </c>
      <c r="C352" s="135"/>
      <c r="D352" s="134"/>
      <c r="E352" s="145"/>
      <c r="F352" s="145"/>
      <c r="G352" s="147"/>
      <c r="H352" s="134"/>
      <c r="I352" s="145"/>
      <c r="J352" s="147"/>
      <c r="K352" s="134"/>
      <c r="L352" s="146"/>
      <c r="M352" s="147"/>
      <c r="N352" s="134"/>
      <c r="O352" s="136"/>
      <c r="P352" s="140">
        <f t="shared" si="43"/>
        <v>0</v>
      </c>
      <c r="Q352" s="148"/>
      <c r="R352" s="12"/>
      <c r="S352" s="12"/>
      <c r="U352" s="122"/>
      <c r="V352" s="12"/>
      <c r="AD352" s="200"/>
      <c r="AE352" s="201"/>
      <c r="AF352" s="200"/>
      <c r="AG352" s="209"/>
      <c r="AH352" s="209"/>
      <c r="AM352" s="12"/>
    </row>
    <row r="353" spans="2:39" ht="15.75" thickBot="1" x14ac:dyDescent="0.3">
      <c r="B353" s="149">
        <v>342</v>
      </c>
      <c r="C353" s="138"/>
      <c r="D353" s="137"/>
      <c r="E353" s="150"/>
      <c r="F353" s="150"/>
      <c r="G353" s="151"/>
      <c r="H353" s="137"/>
      <c r="I353" s="152"/>
      <c r="J353" s="154"/>
      <c r="K353" s="137"/>
      <c r="L353" s="152"/>
      <c r="M353" s="154"/>
      <c r="N353" s="137"/>
      <c r="O353" s="139"/>
      <c r="P353" s="141">
        <f t="shared" si="43"/>
        <v>0</v>
      </c>
      <c r="Q353" s="153"/>
      <c r="R353" s="12"/>
      <c r="S353" s="12"/>
      <c r="U353" s="122"/>
      <c r="V353" s="12"/>
      <c r="AD353" s="200"/>
      <c r="AE353" s="201"/>
      <c r="AF353" s="200"/>
      <c r="AG353" s="209"/>
      <c r="AH353" s="209"/>
      <c r="AM353" s="12"/>
    </row>
    <row r="354" spans="2:39" ht="15.75" thickBot="1" x14ac:dyDescent="0.3">
      <c r="B354" s="144">
        <v>343</v>
      </c>
      <c r="C354" s="135"/>
      <c r="D354" s="134"/>
      <c r="E354" s="145"/>
      <c r="F354" s="145"/>
      <c r="G354" s="147"/>
      <c r="H354" s="134"/>
      <c r="I354" s="145"/>
      <c r="J354" s="147"/>
      <c r="K354" s="134"/>
      <c r="L354" s="146"/>
      <c r="M354" s="147"/>
      <c r="N354" s="134"/>
      <c r="O354" s="136"/>
      <c r="P354" s="140">
        <f t="shared" si="43"/>
        <v>0</v>
      </c>
      <c r="Q354" s="148"/>
      <c r="R354" s="12"/>
      <c r="S354" s="12"/>
      <c r="U354" s="122"/>
      <c r="V354" s="12"/>
      <c r="AD354" s="200"/>
      <c r="AE354" s="201"/>
      <c r="AF354" s="200"/>
      <c r="AG354" s="209"/>
      <c r="AH354" s="209"/>
      <c r="AM354" s="12"/>
    </row>
    <row r="355" spans="2:39" ht="15.75" thickBot="1" x14ac:dyDescent="0.3">
      <c r="B355" s="149">
        <v>344</v>
      </c>
      <c r="C355" s="138"/>
      <c r="D355" s="137"/>
      <c r="E355" s="150"/>
      <c r="F355" s="150"/>
      <c r="G355" s="151"/>
      <c r="H355" s="137"/>
      <c r="I355" s="152"/>
      <c r="J355" s="154"/>
      <c r="K355" s="137"/>
      <c r="L355" s="152"/>
      <c r="M355" s="154"/>
      <c r="N355" s="137"/>
      <c r="O355" s="139"/>
      <c r="P355" s="141">
        <f t="shared" si="43"/>
        <v>0</v>
      </c>
      <c r="Q355" s="153"/>
      <c r="R355" s="12"/>
      <c r="S355" s="12"/>
      <c r="U355" s="122"/>
      <c r="V355" s="12"/>
      <c r="AD355" s="200"/>
      <c r="AE355" s="201"/>
      <c r="AF355" s="200"/>
      <c r="AG355" s="209"/>
      <c r="AH355" s="209"/>
      <c r="AM355" s="12"/>
    </row>
    <row r="356" spans="2:39" ht="15.75" thickBot="1" x14ac:dyDescent="0.3">
      <c r="B356" s="144">
        <v>345</v>
      </c>
      <c r="C356" s="135"/>
      <c r="D356" s="134"/>
      <c r="E356" s="145"/>
      <c r="F356" s="145"/>
      <c r="G356" s="147"/>
      <c r="H356" s="134"/>
      <c r="I356" s="145"/>
      <c r="J356" s="147"/>
      <c r="K356" s="134"/>
      <c r="L356" s="146"/>
      <c r="M356" s="147"/>
      <c r="N356" s="134"/>
      <c r="O356" s="136"/>
      <c r="P356" s="140">
        <f t="shared" si="43"/>
        <v>0</v>
      </c>
      <c r="Q356" s="148"/>
      <c r="R356" s="12"/>
      <c r="S356" s="12"/>
      <c r="U356" s="122"/>
      <c r="V356" s="12"/>
      <c r="AD356" s="200"/>
      <c r="AE356" s="201"/>
      <c r="AF356" s="200"/>
      <c r="AG356" s="209"/>
      <c r="AH356" s="209"/>
      <c r="AM356" s="12"/>
    </row>
    <row r="357" spans="2:39" ht="15.75" thickBot="1" x14ac:dyDescent="0.3">
      <c r="B357" s="149">
        <v>346</v>
      </c>
      <c r="C357" s="138"/>
      <c r="D357" s="137"/>
      <c r="E357" s="150"/>
      <c r="F357" s="150"/>
      <c r="G357" s="151"/>
      <c r="H357" s="137"/>
      <c r="I357" s="152"/>
      <c r="J357" s="154"/>
      <c r="K357" s="137"/>
      <c r="L357" s="152"/>
      <c r="M357" s="154"/>
      <c r="N357" s="137"/>
      <c r="O357" s="139"/>
      <c r="P357" s="141">
        <f t="shared" si="43"/>
        <v>0</v>
      </c>
      <c r="Q357" s="153"/>
      <c r="R357" s="12"/>
      <c r="S357" s="12"/>
      <c r="U357" s="122"/>
      <c r="V357" s="12"/>
      <c r="AD357" s="200"/>
      <c r="AE357" s="201"/>
      <c r="AF357" s="200"/>
      <c r="AG357" s="209"/>
      <c r="AH357" s="209"/>
      <c r="AM357" s="12"/>
    </row>
    <row r="358" spans="2:39" ht="15.75" thickBot="1" x14ac:dyDescent="0.3">
      <c r="B358" s="144">
        <v>347</v>
      </c>
      <c r="C358" s="135"/>
      <c r="D358" s="134"/>
      <c r="E358" s="145"/>
      <c r="F358" s="145"/>
      <c r="G358" s="147"/>
      <c r="H358" s="134"/>
      <c r="I358" s="145"/>
      <c r="J358" s="147"/>
      <c r="K358" s="134"/>
      <c r="L358" s="146"/>
      <c r="M358" s="147"/>
      <c r="N358" s="134"/>
      <c r="O358" s="136"/>
      <c r="P358" s="140">
        <f t="shared" si="43"/>
        <v>0</v>
      </c>
      <c r="Q358" s="148"/>
      <c r="R358" s="12"/>
      <c r="S358" s="12"/>
      <c r="U358" s="122"/>
      <c r="V358" s="12"/>
      <c r="AD358" s="200"/>
      <c r="AE358" s="201"/>
      <c r="AF358" s="200"/>
      <c r="AG358" s="209"/>
      <c r="AH358" s="209"/>
      <c r="AM358" s="12"/>
    </row>
    <row r="359" spans="2:39" ht="15.75" thickBot="1" x14ac:dyDescent="0.3">
      <c r="B359" s="149">
        <v>348</v>
      </c>
      <c r="C359" s="138"/>
      <c r="D359" s="137"/>
      <c r="E359" s="150"/>
      <c r="F359" s="150"/>
      <c r="G359" s="151"/>
      <c r="H359" s="137"/>
      <c r="I359" s="152"/>
      <c r="J359" s="154"/>
      <c r="K359" s="137"/>
      <c r="L359" s="152"/>
      <c r="M359" s="154"/>
      <c r="N359" s="137"/>
      <c r="O359" s="139"/>
      <c r="P359" s="141">
        <f t="shared" si="43"/>
        <v>0</v>
      </c>
      <c r="Q359" s="153"/>
      <c r="R359" s="12"/>
      <c r="S359" s="12"/>
      <c r="U359" s="122"/>
      <c r="V359" s="12"/>
      <c r="AD359" s="200"/>
      <c r="AE359" s="201"/>
      <c r="AF359" s="200"/>
      <c r="AG359" s="209"/>
      <c r="AH359" s="209"/>
      <c r="AM359" s="12"/>
    </row>
    <row r="360" spans="2:39" ht="15.75" thickBot="1" x14ac:dyDescent="0.3">
      <c r="B360" s="144">
        <v>349</v>
      </c>
      <c r="C360" s="135"/>
      <c r="D360" s="134"/>
      <c r="E360" s="145"/>
      <c r="F360" s="145"/>
      <c r="G360" s="147"/>
      <c r="H360" s="134"/>
      <c r="I360" s="145"/>
      <c r="J360" s="147"/>
      <c r="K360" s="134"/>
      <c r="L360" s="146"/>
      <c r="M360" s="147"/>
      <c r="N360" s="134"/>
      <c r="O360" s="136"/>
      <c r="P360" s="140">
        <f t="shared" si="43"/>
        <v>0</v>
      </c>
      <c r="Q360" s="148"/>
      <c r="R360" s="12"/>
      <c r="S360" s="12"/>
      <c r="U360" s="122"/>
      <c r="V360" s="12"/>
      <c r="AD360" s="200"/>
      <c r="AE360" s="201"/>
      <c r="AF360" s="200"/>
      <c r="AG360" s="209"/>
      <c r="AH360" s="209"/>
      <c r="AM360" s="12"/>
    </row>
    <row r="361" spans="2:39" ht="15.75" thickBot="1" x14ac:dyDescent="0.3">
      <c r="B361" s="149">
        <v>350</v>
      </c>
      <c r="C361" s="138"/>
      <c r="D361" s="137"/>
      <c r="E361" s="150"/>
      <c r="F361" s="150"/>
      <c r="G361" s="151"/>
      <c r="H361" s="137"/>
      <c r="I361" s="152"/>
      <c r="J361" s="154"/>
      <c r="K361" s="137"/>
      <c r="L361" s="152"/>
      <c r="M361" s="154"/>
      <c r="N361" s="137"/>
      <c r="O361" s="139"/>
      <c r="P361" s="141">
        <f t="shared" si="43"/>
        <v>0</v>
      </c>
      <c r="Q361" s="153"/>
      <c r="R361" s="12"/>
      <c r="S361" s="12"/>
      <c r="U361" s="122"/>
      <c r="V361" s="12"/>
      <c r="AD361" s="200"/>
      <c r="AE361" s="201"/>
      <c r="AF361" s="200"/>
      <c r="AG361" s="209"/>
      <c r="AH361" s="209"/>
      <c r="AM361" s="12"/>
    </row>
    <row r="362" spans="2:39" ht="15.75" thickBot="1" x14ac:dyDescent="0.3">
      <c r="B362" s="144">
        <v>351</v>
      </c>
      <c r="C362" s="135"/>
      <c r="D362" s="134"/>
      <c r="E362" s="145"/>
      <c r="F362" s="145"/>
      <c r="G362" s="147"/>
      <c r="H362" s="134"/>
      <c r="I362" s="145"/>
      <c r="J362" s="147"/>
      <c r="K362" s="134"/>
      <c r="L362" s="146"/>
      <c r="M362" s="147"/>
      <c r="N362" s="134"/>
      <c r="O362" s="136"/>
      <c r="P362" s="140">
        <f t="shared" si="43"/>
        <v>0</v>
      </c>
      <c r="Q362" s="148"/>
      <c r="R362" s="12"/>
      <c r="S362" s="12"/>
      <c r="U362" s="122"/>
      <c r="V362" s="12"/>
      <c r="AD362" s="200"/>
      <c r="AE362" s="201"/>
      <c r="AF362" s="200"/>
      <c r="AG362" s="209"/>
      <c r="AH362" s="209"/>
      <c r="AM362" s="12"/>
    </row>
    <row r="363" spans="2:39" ht="15.75" thickBot="1" x14ac:dyDescent="0.3">
      <c r="B363" s="149">
        <v>352</v>
      </c>
      <c r="C363" s="138"/>
      <c r="D363" s="137"/>
      <c r="E363" s="150"/>
      <c r="F363" s="150"/>
      <c r="G363" s="151"/>
      <c r="H363" s="137"/>
      <c r="I363" s="152"/>
      <c r="J363" s="154"/>
      <c r="K363" s="137"/>
      <c r="L363" s="152"/>
      <c r="M363" s="154"/>
      <c r="N363" s="137"/>
      <c r="O363" s="139"/>
      <c r="P363" s="141">
        <f t="shared" si="43"/>
        <v>0</v>
      </c>
      <c r="Q363" s="153"/>
      <c r="R363" s="12"/>
      <c r="S363" s="12"/>
      <c r="U363" s="122"/>
      <c r="V363" s="12"/>
      <c r="AD363" s="200"/>
      <c r="AE363" s="201"/>
      <c r="AF363" s="200"/>
      <c r="AG363" s="209"/>
      <c r="AH363" s="209"/>
      <c r="AM363" s="12"/>
    </row>
    <row r="364" spans="2:39" ht="15.75" thickBot="1" x14ac:dyDescent="0.3">
      <c r="B364" s="144">
        <v>353</v>
      </c>
      <c r="C364" s="135"/>
      <c r="D364" s="134"/>
      <c r="E364" s="145"/>
      <c r="F364" s="145"/>
      <c r="G364" s="147"/>
      <c r="H364" s="134"/>
      <c r="I364" s="145"/>
      <c r="J364" s="147"/>
      <c r="K364" s="134"/>
      <c r="L364" s="146"/>
      <c r="M364" s="147"/>
      <c r="N364" s="134"/>
      <c r="O364" s="136"/>
      <c r="P364" s="140">
        <f t="shared" si="43"/>
        <v>0</v>
      </c>
      <c r="Q364" s="148"/>
      <c r="R364" s="12"/>
      <c r="S364" s="12"/>
      <c r="U364" s="122"/>
      <c r="V364" s="12"/>
      <c r="AD364" s="200"/>
      <c r="AE364" s="201"/>
      <c r="AF364" s="200"/>
      <c r="AG364" s="209"/>
      <c r="AH364" s="209"/>
      <c r="AM364" s="12"/>
    </row>
    <row r="365" spans="2:39" ht="15.75" thickBot="1" x14ac:dyDescent="0.3">
      <c r="B365" s="149">
        <v>354</v>
      </c>
      <c r="C365" s="138"/>
      <c r="D365" s="137"/>
      <c r="E365" s="150"/>
      <c r="F365" s="150"/>
      <c r="G365" s="151"/>
      <c r="H365" s="137"/>
      <c r="I365" s="152"/>
      <c r="J365" s="154"/>
      <c r="K365" s="137"/>
      <c r="L365" s="152"/>
      <c r="M365" s="154"/>
      <c r="N365" s="137"/>
      <c r="O365" s="139"/>
      <c r="P365" s="141">
        <f t="shared" si="43"/>
        <v>0</v>
      </c>
      <c r="Q365" s="153"/>
      <c r="R365" s="12"/>
      <c r="S365" s="12"/>
      <c r="U365" s="122"/>
      <c r="V365" s="12"/>
      <c r="AD365" s="200"/>
      <c r="AE365" s="201"/>
      <c r="AF365" s="200"/>
      <c r="AG365" s="209"/>
      <c r="AH365" s="209"/>
      <c r="AM365" s="12"/>
    </row>
    <row r="366" spans="2:39" ht="15.75" thickBot="1" x14ac:dyDescent="0.3">
      <c r="B366" s="144">
        <v>355</v>
      </c>
      <c r="C366" s="135"/>
      <c r="D366" s="134"/>
      <c r="E366" s="145"/>
      <c r="F366" s="145"/>
      <c r="G366" s="147"/>
      <c r="H366" s="134"/>
      <c r="I366" s="145"/>
      <c r="J366" s="147"/>
      <c r="K366" s="134"/>
      <c r="L366" s="146"/>
      <c r="M366" s="147"/>
      <c r="N366" s="134"/>
      <c r="O366" s="136"/>
      <c r="P366" s="140">
        <f t="shared" si="43"/>
        <v>0</v>
      </c>
      <c r="Q366" s="148"/>
      <c r="R366" s="12"/>
      <c r="S366" s="12"/>
      <c r="U366" s="122"/>
      <c r="V366" s="12"/>
      <c r="AD366" s="200"/>
      <c r="AE366" s="201"/>
      <c r="AF366" s="200"/>
      <c r="AG366" s="209"/>
      <c r="AH366" s="209"/>
      <c r="AM366" s="12"/>
    </row>
    <row r="367" spans="2:39" ht="15.75" thickBot="1" x14ac:dyDescent="0.3">
      <c r="B367" s="144">
        <v>356</v>
      </c>
      <c r="C367" s="135"/>
      <c r="D367" s="134"/>
      <c r="E367" s="145"/>
      <c r="F367" s="145"/>
      <c r="G367" s="147"/>
      <c r="H367" s="134"/>
      <c r="I367" s="145"/>
      <c r="J367" s="147"/>
      <c r="K367" s="134"/>
      <c r="L367" s="146"/>
      <c r="M367" s="147"/>
      <c r="N367" s="134"/>
      <c r="O367" s="136"/>
      <c r="P367" s="140">
        <f t="shared" si="43"/>
        <v>0</v>
      </c>
      <c r="Q367" s="148"/>
      <c r="R367" s="12"/>
      <c r="S367" s="12"/>
      <c r="U367" s="122"/>
      <c r="V367" s="12"/>
      <c r="AD367" s="200"/>
      <c r="AE367" s="201"/>
      <c r="AF367" s="200"/>
      <c r="AG367" s="209"/>
      <c r="AH367" s="209"/>
      <c r="AM367" s="12"/>
    </row>
    <row r="368" spans="2:39" ht="15.75" thickBot="1" x14ac:dyDescent="0.3">
      <c r="B368" s="149">
        <v>357</v>
      </c>
      <c r="C368" s="138"/>
      <c r="D368" s="137"/>
      <c r="E368" s="150"/>
      <c r="F368" s="150"/>
      <c r="G368" s="151"/>
      <c r="H368" s="137"/>
      <c r="I368" s="152"/>
      <c r="J368" s="154"/>
      <c r="K368" s="137"/>
      <c r="L368" s="152"/>
      <c r="M368" s="154"/>
      <c r="N368" s="137"/>
      <c r="O368" s="139"/>
      <c r="P368" s="141">
        <f t="shared" si="43"/>
        <v>0</v>
      </c>
      <c r="Q368" s="153"/>
      <c r="R368" s="12"/>
      <c r="S368" s="12"/>
      <c r="U368" s="122"/>
      <c r="V368" s="12"/>
      <c r="AD368" s="200"/>
      <c r="AE368" s="201"/>
      <c r="AF368" s="200"/>
      <c r="AG368" s="209"/>
      <c r="AH368" s="209"/>
      <c r="AM368" s="12"/>
    </row>
    <row r="369" spans="2:39" ht="15.75" thickBot="1" x14ac:dyDescent="0.3">
      <c r="B369" s="144">
        <v>358</v>
      </c>
      <c r="C369" s="135"/>
      <c r="D369" s="134"/>
      <c r="E369" s="145"/>
      <c r="F369" s="145"/>
      <c r="G369" s="147"/>
      <c r="H369" s="134"/>
      <c r="I369" s="145"/>
      <c r="J369" s="147"/>
      <c r="K369" s="134"/>
      <c r="L369" s="146"/>
      <c r="M369" s="147"/>
      <c r="N369" s="134"/>
      <c r="O369" s="136"/>
      <c r="P369" s="140">
        <f t="shared" si="43"/>
        <v>0</v>
      </c>
      <c r="Q369" s="148"/>
      <c r="R369" s="12"/>
      <c r="S369" s="12"/>
      <c r="U369" s="122"/>
      <c r="V369" s="12"/>
      <c r="AD369" s="200"/>
      <c r="AE369" s="201"/>
      <c r="AF369" s="200"/>
      <c r="AG369" s="209"/>
      <c r="AH369" s="209"/>
      <c r="AM369" s="12"/>
    </row>
    <row r="370" spans="2:39" ht="15.75" thickBot="1" x14ac:dyDescent="0.3">
      <c r="B370" s="149">
        <v>359</v>
      </c>
      <c r="C370" s="138"/>
      <c r="D370" s="137"/>
      <c r="E370" s="150"/>
      <c r="F370" s="150"/>
      <c r="G370" s="151"/>
      <c r="H370" s="137"/>
      <c r="I370" s="152"/>
      <c r="J370" s="154"/>
      <c r="K370" s="137"/>
      <c r="L370" s="152"/>
      <c r="M370" s="154"/>
      <c r="N370" s="137"/>
      <c r="O370" s="139"/>
      <c r="P370" s="141">
        <f t="shared" si="43"/>
        <v>0</v>
      </c>
      <c r="Q370" s="153"/>
      <c r="R370" s="12"/>
      <c r="S370" s="12"/>
      <c r="U370" s="122"/>
      <c r="V370" s="12"/>
      <c r="AD370" s="200"/>
      <c r="AE370" s="201"/>
      <c r="AF370" s="200"/>
      <c r="AG370" s="209"/>
      <c r="AH370" s="209"/>
      <c r="AM370" s="12"/>
    </row>
    <row r="371" spans="2:39" ht="15.75" thickBot="1" x14ac:dyDescent="0.3">
      <c r="B371" s="144">
        <v>360</v>
      </c>
      <c r="C371" s="135"/>
      <c r="D371" s="134"/>
      <c r="E371" s="145"/>
      <c r="F371" s="145"/>
      <c r="G371" s="147"/>
      <c r="H371" s="134"/>
      <c r="I371" s="145"/>
      <c r="J371" s="147"/>
      <c r="K371" s="134"/>
      <c r="L371" s="146"/>
      <c r="M371" s="147"/>
      <c r="N371" s="134"/>
      <c r="O371" s="136"/>
      <c r="P371" s="140">
        <f t="shared" si="43"/>
        <v>0</v>
      </c>
      <c r="Q371" s="148"/>
      <c r="R371" s="12"/>
      <c r="S371" s="12"/>
      <c r="U371" s="122"/>
      <c r="V371" s="12"/>
      <c r="AD371" s="200"/>
      <c r="AE371" s="201"/>
      <c r="AF371" s="200"/>
      <c r="AG371" s="209"/>
      <c r="AH371" s="209"/>
      <c r="AM371" s="12"/>
    </row>
    <row r="372" spans="2:39" ht="15.75" thickBot="1" x14ac:dyDescent="0.3">
      <c r="B372" s="149">
        <v>361</v>
      </c>
      <c r="C372" s="138"/>
      <c r="D372" s="137"/>
      <c r="E372" s="150"/>
      <c r="F372" s="150"/>
      <c r="G372" s="151"/>
      <c r="H372" s="137"/>
      <c r="I372" s="152"/>
      <c r="J372" s="154"/>
      <c r="K372" s="137"/>
      <c r="L372" s="152"/>
      <c r="M372" s="154"/>
      <c r="N372" s="137"/>
      <c r="O372" s="139"/>
      <c r="P372" s="141">
        <f t="shared" si="43"/>
        <v>0</v>
      </c>
      <c r="Q372" s="153"/>
      <c r="R372" s="12"/>
      <c r="S372" s="12"/>
      <c r="U372" s="122"/>
      <c r="V372" s="12"/>
      <c r="AD372" s="200"/>
      <c r="AE372" s="201"/>
      <c r="AF372" s="200"/>
      <c r="AG372" s="209"/>
      <c r="AH372" s="209"/>
      <c r="AM372" s="12"/>
    </row>
    <row r="373" spans="2:39" ht="15.75" thickBot="1" x14ac:dyDescent="0.3">
      <c r="B373" s="144">
        <v>362</v>
      </c>
      <c r="C373" s="135"/>
      <c r="D373" s="134"/>
      <c r="E373" s="145"/>
      <c r="F373" s="145"/>
      <c r="G373" s="147"/>
      <c r="H373" s="134"/>
      <c r="I373" s="145"/>
      <c r="J373" s="147"/>
      <c r="K373" s="134"/>
      <c r="L373" s="146"/>
      <c r="M373" s="147"/>
      <c r="N373" s="134"/>
      <c r="O373" s="136"/>
      <c r="P373" s="140">
        <f t="shared" si="43"/>
        <v>0</v>
      </c>
      <c r="Q373" s="148"/>
      <c r="R373" s="12"/>
      <c r="S373" s="12"/>
      <c r="U373" s="122"/>
      <c r="V373" s="12"/>
      <c r="AD373" s="200"/>
      <c r="AE373" s="201"/>
      <c r="AF373" s="200"/>
      <c r="AG373" s="209"/>
      <c r="AH373" s="209"/>
      <c r="AM373" s="12"/>
    </row>
    <row r="374" spans="2:39" ht="15.75" thickBot="1" x14ac:dyDescent="0.3">
      <c r="B374" s="149">
        <v>363</v>
      </c>
      <c r="C374" s="138"/>
      <c r="D374" s="137"/>
      <c r="E374" s="150"/>
      <c r="F374" s="150"/>
      <c r="G374" s="151"/>
      <c r="H374" s="137"/>
      <c r="I374" s="152"/>
      <c r="J374" s="154"/>
      <c r="K374" s="137"/>
      <c r="L374" s="152"/>
      <c r="M374" s="154"/>
      <c r="N374" s="137"/>
      <c r="O374" s="139"/>
      <c r="P374" s="141">
        <f t="shared" si="43"/>
        <v>0</v>
      </c>
      <c r="Q374" s="153"/>
      <c r="R374" s="12"/>
      <c r="S374" s="12"/>
      <c r="U374" s="122"/>
      <c r="V374" s="12"/>
      <c r="AD374" s="200"/>
      <c r="AE374" s="201"/>
      <c r="AF374" s="200"/>
      <c r="AG374" s="209"/>
      <c r="AH374" s="209"/>
      <c r="AM374" s="12"/>
    </row>
    <row r="375" spans="2:39" ht="15.75" thickBot="1" x14ac:dyDescent="0.3">
      <c r="B375" s="144">
        <v>364</v>
      </c>
      <c r="C375" s="135"/>
      <c r="D375" s="134"/>
      <c r="E375" s="145"/>
      <c r="F375" s="145"/>
      <c r="G375" s="147"/>
      <c r="H375" s="134"/>
      <c r="I375" s="145"/>
      <c r="J375" s="147"/>
      <c r="K375" s="134"/>
      <c r="L375" s="146"/>
      <c r="M375" s="147"/>
      <c r="N375" s="134"/>
      <c r="O375" s="136"/>
      <c r="P375" s="140">
        <f t="shared" si="43"/>
        <v>0</v>
      </c>
      <c r="Q375" s="148"/>
      <c r="R375" s="12"/>
      <c r="S375" s="12"/>
      <c r="U375" s="122"/>
      <c r="V375" s="12"/>
      <c r="AD375" s="200"/>
      <c r="AE375" s="201"/>
      <c r="AF375" s="200"/>
      <c r="AG375" s="209"/>
      <c r="AH375" s="209"/>
      <c r="AM375" s="12"/>
    </row>
    <row r="376" spans="2:39" ht="15.75" thickBot="1" x14ac:dyDescent="0.3">
      <c r="B376" s="149">
        <v>365</v>
      </c>
      <c r="C376" s="138"/>
      <c r="D376" s="137"/>
      <c r="E376" s="150"/>
      <c r="F376" s="150"/>
      <c r="G376" s="151"/>
      <c r="H376" s="137"/>
      <c r="I376" s="152"/>
      <c r="J376" s="154"/>
      <c r="K376" s="137"/>
      <c r="L376" s="152"/>
      <c r="M376" s="154"/>
      <c r="N376" s="137"/>
      <c r="O376" s="139"/>
      <c r="P376" s="141">
        <f t="shared" si="43"/>
        <v>0</v>
      </c>
      <c r="Q376" s="153"/>
      <c r="R376" s="12"/>
      <c r="S376" s="12"/>
      <c r="U376" s="122"/>
      <c r="V376" s="12"/>
      <c r="AD376" s="200"/>
      <c r="AE376" s="201"/>
      <c r="AF376" s="200"/>
      <c r="AG376" s="209"/>
      <c r="AH376" s="209"/>
      <c r="AM376" s="12"/>
    </row>
    <row r="377" spans="2:39" ht="15.75" thickBot="1" x14ac:dyDescent="0.3">
      <c r="B377" s="144">
        <v>366</v>
      </c>
      <c r="C377" s="135"/>
      <c r="D377" s="134"/>
      <c r="E377" s="145"/>
      <c r="F377" s="145"/>
      <c r="G377" s="147"/>
      <c r="H377" s="134"/>
      <c r="I377" s="145"/>
      <c r="J377" s="147"/>
      <c r="K377" s="134"/>
      <c r="L377" s="146"/>
      <c r="M377" s="147"/>
      <c r="N377" s="134"/>
      <c r="O377" s="136"/>
      <c r="P377" s="140">
        <f t="shared" ref="P377:P411" si="44">ROUND(O377 * IF(H377&lt;&gt;"",H377,IF(N377&lt;&gt;"",N377,K377)),2)</f>
        <v>0</v>
      </c>
      <c r="Q377" s="148"/>
      <c r="R377" s="12"/>
      <c r="S377" s="12"/>
      <c r="U377" s="122"/>
      <c r="V377" s="12"/>
      <c r="AD377" s="200"/>
      <c r="AE377" s="201"/>
      <c r="AF377" s="200"/>
      <c r="AG377" s="209"/>
      <c r="AH377" s="209"/>
      <c r="AM377" s="12"/>
    </row>
    <row r="378" spans="2:39" ht="15.75" thickBot="1" x14ac:dyDescent="0.3">
      <c r="B378" s="149">
        <v>367</v>
      </c>
      <c r="C378" s="138"/>
      <c r="D378" s="137"/>
      <c r="E378" s="150"/>
      <c r="F378" s="150"/>
      <c r="G378" s="151"/>
      <c r="H378" s="137"/>
      <c r="I378" s="152"/>
      <c r="J378" s="154"/>
      <c r="K378" s="137"/>
      <c r="L378" s="152"/>
      <c r="M378" s="154"/>
      <c r="N378" s="137"/>
      <c r="O378" s="139"/>
      <c r="P378" s="141">
        <f t="shared" si="44"/>
        <v>0</v>
      </c>
      <c r="Q378" s="153"/>
      <c r="R378" s="12"/>
      <c r="S378" s="12"/>
      <c r="U378" s="122"/>
      <c r="V378" s="12"/>
      <c r="AD378" s="200"/>
      <c r="AE378" s="201"/>
      <c r="AF378" s="200"/>
      <c r="AG378" s="209"/>
      <c r="AH378" s="209"/>
      <c r="AM378" s="12"/>
    </row>
    <row r="379" spans="2:39" ht="15.75" thickBot="1" x14ac:dyDescent="0.3">
      <c r="B379" s="144">
        <v>368</v>
      </c>
      <c r="C379" s="135"/>
      <c r="D379" s="134"/>
      <c r="E379" s="145"/>
      <c r="F379" s="145"/>
      <c r="G379" s="147"/>
      <c r="H379" s="134"/>
      <c r="I379" s="145"/>
      <c r="J379" s="147"/>
      <c r="K379" s="134"/>
      <c r="L379" s="146"/>
      <c r="M379" s="147"/>
      <c r="N379" s="134"/>
      <c r="O379" s="136"/>
      <c r="P379" s="140">
        <f t="shared" si="44"/>
        <v>0</v>
      </c>
      <c r="Q379" s="148"/>
      <c r="R379" s="12"/>
      <c r="S379" s="12"/>
      <c r="U379" s="122"/>
      <c r="V379" s="12"/>
      <c r="AD379" s="200"/>
      <c r="AE379" s="201"/>
      <c r="AF379" s="200"/>
      <c r="AG379" s="209"/>
      <c r="AH379" s="209"/>
      <c r="AM379" s="12"/>
    </row>
    <row r="380" spans="2:39" ht="15.75" thickBot="1" x14ac:dyDescent="0.3">
      <c r="B380" s="149">
        <v>369</v>
      </c>
      <c r="C380" s="138"/>
      <c r="D380" s="137"/>
      <c r="E380" s="150"/>
      <c r="F380" s="150"/>
      <c r="G380" s="151"/>
      <c r="H380" s="137"/>
      <c r="I380" s="152"/>
      <c r="J380" s="154"/>
      <c r="K380" s="137"/>
      <c r="L380" s="152"/>
      <c r="M380" s="154"/>
      <c r="N380" s="137"/>
      <c r="O380" s="139"/>
      <c r="P380" s="141">
        <f t="shared" si="44"/>
        <v>0</v>
      </c>
      <c r="Q380" s="153"/>
      <c r="R380" s="12"/>
      <c r="S380" s="12"/>
      <c r="U380" s="122"/>
      <c r="V380" s="12"/>
      <c r="AD380" s="200"/>
      <c r="AE380" s="201"/>
      <c r="AF380" s="200"/>
      <c r="AG380" s="209"/>
      <c r="AH380" s="209"/>
      <c r="AM380" s="12"/>
    </row>
    <row r="381" spans="2:39" ht="15.75" thickBot="1" x14ac:dyDescent="0.3">
      <c r="B381" s="144">
        <v>370</v>
      </c>
      <c r="C381" s="135"/>
      <c r="D381" s="134"/>
      <c r="E381" s="145"/>
      <c r="F381" s="145"/>
      <c r="G381" s="147"/>
      <c r="H381" s="134"/>
      <c r="I381" s="145"/>
      <c r="J381" s="147"/>
      <c r="K381" s="134"/>
      <c r="L381" s="146"/>
      <c r="M381" s="147"/>
      <c r="N381" s="134"/>
      <c r="O381" s="136"/>
      <c r="P381" s="140">
        <f t="shared" si="44"/>
        <v>0</v>
      </c>
      <c r="Q381" s="148"/>
      <c r="R381" s="12"/>
      <c r="S381" s="12"/>
      <c r="U381" s="122"/>
      <c r="V381" s="12"/>
      <c r="AD381" s="200"/>
      <c r="AE381" s="201"/>
      <c r="AF381" s="200"/>
      <c r="AG381" s="209"/>
      <c r="AH381" s="209"/>
      <c r="AM381" s="12"/>
    </row>
    <row r="382" spans="2:39" ht="15.75" thickBot="1" x14ac:dyDescent="0.3">
      <c r="B382" s="149">
        <v>371</v>
      </c>
      <c r="C382" s="138"/>
      <c r="D382" s="137"/>
      <c r="E382" s="150"/>
      <c r="F382" s="150"/>
      <c r="G382" s="151"/>
      <c r="H382" s="137"/>
      <c r="I382" s="152"/>
      <c r="J382" s="154"/>
      <c r="K382" s="137"/>
      <c r="L382" s="152"/>
      <c r="M382" s="154"/>
      <c r="N382" s="137"/>
      <c r="O382" s="139"/>
      <c r="P382" s="141">
        <f t="shared" si="44"/>
        <v>0</v>
      </c>
      <c r="Q382" s="153"/>
      <c r="R382" s="12"/>
      <c r="S382" s="12"/>
      <c r="U382" s="122"/>
      <c r="V382" s="12"/>
      <c r="AD382" s="200"/>
      <c r="AE382" s="201"/>
      <c r="AF382" s="200"/>
      <c r="AG382" s="209"/>
      <c r="AH382" s="209"/>
      <c r="AM382" s="12"/>
    </row>
    <row r="383" spans="2:39" ht="15.75" thickBot="1" x14ac:dyDescent="0.3">
      <c r="B383" s="144">
        <v>372</v>
      </c>
      <c r="C383" s="135"/>
      <c r="D383" s="134"/>
      <c r="E383" s="145"/>
      <c r="F383" s="145"/>
      <c r="G383" s="147"/>
      <c r="H383" s="134"/>
      <c r="I383" s="145"/>
      <c r="J383" s="147"/>
      <c r="K383" s="134"/>
      <c r="L383" s="146"/>
      <c r="M383" s="147"/>
      <c r="N383" s="134"/>
      <c r="O383" s="136"/>
      <c r="P383" s="140">
        <f t="shared" si="44"/>
        <v>0</v>
      </c>
      <c r="Q383" s="148"/>
      <c r="R383" s="12"/>
      <c r="S383" s="12"/>
      <c r="U383" s="122"/>
      <c r="V383" s="12"/>
      <c r="AD383" s="200"/>
      <c r="AE383" s="201"/>
      <c r="AF383" s="200"/>
      <c r="AG383" s="209"/>
      <c r="AH383" s="209"/>
      <c r="AM383" s="12"/>
    </row>
    <row r="384" spans="2:39" ht="15.75" thickBot="1" x14ac:dyDescent="0.3">
      <c r="B384" s="149">
        <v>373</v>
      </c>
      <c r="C384" s="138"/>
      <c r="D384" s="137"/>
      <c r="E384" s="150"/>
      <c r="F384" s="150"/>
      <c r="G384" s="151"/>
      <c r="H384" s="137"/>
      <c r="I384" s="152"/>
      <c r="J384" s="154"/>
      <c r="K384" s="137"/>
      <c r="L384" s="152"/>
      <c r="M384" s="154"/>
      <c r="N384" s="137"/>
      <c r="O384" s="139"/>
      <c r="P384" s="141">
        <f t="shared" si="44"/>
        <v>0</v>
      </c>
      <c r="Q384" s="153"/>
      <c r="R384" s="12"/>
      <c r="S384" s="12"/>
      <c r="U384" s="122"/>
      <c r="V384" s="12"/>
      <c r="AD384" s="200"/>
      <c r="AE384" s="201"/>
      <c r="AF384" s="200"/>
      <c r="AG384" s="209"/>
      <c r="AH384" s="209"/>
      <c r="AM384" s="12"/>
    </row>
    <row r="385" spans="2:39" ht="15.75" thickBot="1" x14ac:dyDescent="0.3">
      <c r="B385" s="144">
        <v>374</v>
      </c>
      <c r="C385" s="135"/>
      <c r="D385" s="134"/>
      <c r="E385" s="145"/>
      <c r="F385" s="145"/>
      <c r="G385" s="147"/>
      <c r="H385" s="134"/>
      <c r="I385" s="145"/>
      <c r="J385" s="147"/>
      <c r="K385" s="134"/>
      <c r="L385" s="146"/>
      <c r="M385" s="147"/>
      <c r="N385" s="134"/>
      <c r="O385" s="136"/>
      <c r="P385" s="140">
        <f t="shared" si="44"/>
        <v>0</v>
      </c>
      <c r="Q385" s="148"/>
      <c r="R385" s="12"/>
      <c r="S385" s="12"/>
      <c r="U385" s="122"/>
      <c r="V385" s="12"/>
      <c r="AD385" s="200"/>
      <c r="AE385" s="201"/>
      <c r="AF385" s="200"/>
      <c r="AG385" s="209"/>
      <c r="AH385" s="209"/>
      <c r="AM385" s="12"/>
    </row>
    <row r="386" spans="2:39" ht="15.75" thickBot="1" x14ac:dyDescent="0.3">
      <c r="B386" s="149">
        <v>375</v>
      </c>
      <c r="C386" s="138"/>
      <c r="D386" s="137"/>
      <c r="E386" s="150"/>
      <c r="F386" s="150"/>
      <c r="G386" s="151"/>
      <c r="H386" s="137"/>
      <c r="I386" s="152"/>
      <c r="J386" s="154"/>
      <c r="K386" s="137"/>
      <c r="L386" s="152"/>
      <c r="M386" s="154"/>
      <c r="N386" s="137"/>
      <c r="O386" s="139"/>
      <c r="P386" s="141">
        <f t="shared" si="44"/>
        <v>0</v>
      </c>
      <c r="Q386" s="153"/>
      <c r="R386" s="12"/>
      <c r="S386" s="12"/>
      <c r="U386" s="122"/>
      <c r="V386" s="12"/>
      <c r="AD386" s="200"/>
      <c r="AE386" s="201"/>
      <c r="AF386" s="200"/>
      <c r="AG386" s="209"/>
      <c r="AH386" s="209"/>
      <c r="AM386" s="12"/>
    </row>
    <row r="387" spans="2:39" ht="15.75" thickBot="1" x14ac:dyDescent="0.3">
      <c r="B387" s="144">
        <v>376</v>
      </c>
      <c r="C387" s="135"/>
      <c r="D387" s="134"/>
      <c r="E387" s="145"/>
      <c r="F387" s="145"/>
      <c r="G387" s="147"/>
      <c r="H387" s="134"/>
      <c r="I387" s="145"/>
      <c r="J387" s="147"/>
      <c r="K387" s="134"/>
      <c r="L387" s="146"/>
      <c r="M387" s="147"/>
      <c r="N387" s="134"/>
      <c r="O387" s="136"/>
      <c r="P387" s="140">
        <f t="shared" si="44"/>
        <v>0</v>
      </c>
      <c r="Q387" s="148"/>
      <c r="R387" s="12"/>
      <c r="S387" s="12"/>
      <c r="U387" s="122"/>
      <c r="V387" s="12"/>
      <c r="AD387" s="200"/>
      <c r="AE387" s="201"/>
      <c r="AF387" s="200"/>
      <c r="AG387" s="209"/>
      <c r="AH387" s="209"/>
      <c r="AM387" s="12"/>
    </row>
    <row r="388" spans="2:39" ht="15.75" thickBot="1" x14ac:dyDescent="0.3">
      <c r="B388" s="149">
        <v>377</v>
      </c>
      <c r="C388" s="138"/>
      <c r="D388" s="137"/>
      <c r="E388" s="150"/>
      <c r="F388" s="150"/>
      <c r="G388" s="151"/>
      <c r="H388" s="137"/>
      <c r="I388" s="152"/>
      <c r="J388" s="154"/>
      <c r="K388" s="137"/>
      <c r="L388" s="152"/>
      <c r="M388" s="154"/>
      <c r="N388" s="137"/>
      <c r="O388" s="139"/>
      <c r="P388" s="141">
        <f t="shared" si="44"/>
        <v>0</v>
      </c>
      <c r="Q388" s="153"/>
      <c r="R388" s="12"/>
      <c r="S388" s="12"/>
      <c r="U388" s="122"/>
      <c r="V388" s="12"/>
      <c r="AD388" s="200"/>
      <c r="AE388" s="201"/>
      <c r="AF388" s="200"/>
      <c r="AG388" s="209"/>
      <c r="AH388" s="209"/>
      <c r="AM388" s="12"/>
    </row>
    <row r="389" spans="2:39" ht="15.75" thickBot="1" x14ac:dyDescent="0.3">
      <c r="B389" s="144">
        <v>378</v>
      </c>
      <c r="C389" s="135"/>
      <c r="D389" s="134"/>
      <c r="E389" s="145"/>
      <c r="F389" s="145"/>
      <c r="G389" s="147"/>
      <c r="H389" s="134"/>
      <c r="I389" s="145"/>
      <c r="J389" s="147"/>
      <c r="K389" s="134"/>
      <c r="L389" s="146"/>
      <c r="M389" s="147"/>
      <c r="N389" s="134"/>
      <c r="O389" s="136"/>
      <c r="P389" s="140">
        <f t="shared" si="44"/>
        <v>0</v>
      </c>
      <c r="Q389" s="148"/>
      <c r="R389" s="12"/>
      <c r="S389" s="12"/>
      <c r="U389" s="122"/>
      <c r="V389" s="12"/>
      <c r="AD389" s="200"/>
      <c r="AE389" s="201"/>
      <c r="AF389" s="200"/>
      <c r="AG389" s="209"/>
      <c r="AH389" s="209"/>
      <c r="AM389" s="12"/>
    </row>
    <row r="390" spans="2:39" ht="15.75" thickBot="1" x14ac:dyDescent="0.3">
      <c r="B390" s="144">
        <v>379</v>
      </c>
      <c r="C390" s="135"/>
      <c r="D390" s="134"/>
      <c r="E390" s="145"/>
      <c r="F390" s="145"/>
      <c r="G390" s="147"/>
      <c r="H390" s="134"/>
      <c r="I390" s="145"/>
      <c r="J390" s="147"/>
      <c r="K390" s="134"/>
      <c r="L390" s="146"/>
      <c r="M390" s="147"/>
      <c r="N390" s="134"/>
      <c r="O390" s="136"/>
      <c r="P390" s="140">
        <f t="shared" si="44"/>
        <v>0</v>
      </c>
      <c r="Q390" s="148"/>
      <c r="R390" s="12"/>
      <c r="S390" s="12"/>
      <c r="U390" s="122"/>
      <c r="V390" s="12"/>
      <c r="AD390" s="200"/>
      <c r="AE390" s="201"/>
      <c r="AF390" s="200"/>
      <c r="AG390" s="209"/>
      <c r="AH390" s="209"/>
      <c r="AM390" s="12"/>
    </row>
    <row r="391" spans="2:39" ht="15.75" thickBot="1" x14ac:dyDescent="0.3">
      <c r="B391" s="149">
        <v>380</v>
      </c>
      <c r="C391" s="138"/>
      <c r="D391" s="137"/>
      <c r="E391" s="150"/>
      <c r="F391" s="150"/>
      <c r="G391" s="151"/>
      <c r="H391" s="137"/>
      <c r="I391" s="152"/>
      <c r="J391" s="154"/>
      <c r="K391" s="137"/>
      <c r="L391" s="152"/>
      <c r="M391" s="154"/>
      <c r="N391" s="137"/>
      <c r="O391" s="139"/>
      <c r="P391" s="141">
        <f t="shared" si="44"/>
        <v>0</v>
      </c>
      <c r="Q391" s="153"/>
      <c r="R391" s="12"/>
      <c r="S391" s="12"/>
      <c r="U391" s="122"/>
      <c r="V391" s="12"/>
      <c r="AD391" s="200"/>
      <c r="AE391" s="201"/>
      <c r="AF391" s="200"/>
      <c r="AG391" s="209"/>
      <c r="AH391" s="209"/>
      <c r="AM391" s="12"/>
    </row>
    <row r="392" spans="2:39" ht="15.75" thickBot="1" x14ac:dyDescent="0.3">
      <c r="B392" s="144">
        <v>381</v>
      </c>
      <c r="C392" s="135"/>
      <c r="D392" s="134"/>
      <c r="E392" s="145"/>
      <c r="F392" s="145"/>
      <c r="G392" s="147"/>
      <c r="H392" s="134"/>
      <c r="I392" s="145"/>
      <c r="J392" s="147"/>
      <c r="K392" s="134"/>
      <c r="L392" s="146"/>
      <c r="M392" s="147"/>
      <c r="N392" s="134"/>
      <c r="O392" s="136"/>
      <c r="P392" s="140">
        <f t="shared" si="44"/>
        <v>0</v>
      </c>
      <c r="Q392" s="148"/>
      <c r="R392" s="12"/>
      <c r="S392" s="12"/>
      <c r="U392" s="122"/>
      <c r="V392" s="12"/>
      <c r="AD392" s="200"/>
      <c r="AE392" s="201"/>
      <c r="AF392" s="200"/>
      <c r="AG392" s="209"/>
      <c r="AH392" s="209"/>
      <c r="AM392" s="12"/>
    </row>
    <row r="393" spans="2:39" ht="15.75" thickBot="1" x14ac:dyDescent="0.3">
      <c r="B393" s="149">
        <v>382</v>
      </c>
      <c r="C393" s="138"/>
      <c r="D393" s="137"/>
      <c r="E393" s="150"/>
      <c r="F393" s="150"/>
      <c r="G393" s="151"/>
      <c r="H393" s="137"/>
      <c r="I393" s="152"/>
      <c r="J393" s="154"/>
      <c r="K393" s="137"/>
      <c r="L393" s="152"/>
      <c r="M393" s="154"/>
      <c r="N393" s="137"/>
      <c r="O393" s="139"/>
      <c r="P393" s="141">
        <f t="shared" si="44"/>
        <v>0</v>
      </c>
      <c r="Q393" s="153"/>
      <c r="R393" s="12"/>
      <c r="S393" s="12"/>
      <c r="U393" s="122"/>
      <c r="V393" s="12"/>
      <c r="AD393" s="200"/>
      <c r="AE393" s="201"/>
      <c r="AF393" s="200"/>
      <c r="AG393" s="209"/>
      <c r="AH393" s="209"/>
      <c r="AM393" s="12"/>
    </row>
    <row r="394" spans="2:39" ht="15.75" thickBot="1" x14ac:dyDescent="0.3">
      <c r="B394" s="144">
        <v>383</v>
      </c>
      <c r="C394" s="135"/>
      <c r="D394" s="134"/>
      <c r="E394" s="145"/>
      <c r="F394" s="145"/>
      <c r="G394" s="147"/>
      <c r="H394" s="134"/>
      <c r="I394" s="145"/>
      <c r="J394" s="147"/>
      <c r="K394" s="134"/>
      <c r="L394" s="146"/>
      <c r="M394" s="147"/>
      <c r="N394" s="134"/>
      <c r="O394" s="136"/>
      <c r="P394" s="140">
        <f t="shared" si="44"/>
        <v>0</v>
      </c>
      <c r="Q394" s="148"/>
      <c r="R394" s="12"/>
      <c r="S394" s="12"/>
      <c r="U394" s="122"/>
      <c r="V394" s="12"/>
      <c r="AD394" s="200"/>
      <c r="AE394" s="201"/>
      <c r="AF394" s="200"/>
      <c r="AG394" s="209"/>
      <c r="AH394" s="209"/>
      <c r="AM394" s="12"/>
    </row>
    <row r="395" spans="2:39" ht="15.75" thickBot="1" x14ac:dyDescent="0.3">
      <c r="B395" s="149">
        <v>384</v>
      </c>
      <c r="C395" s="138"/>
      <c r="D395" s="137"/>
      <c r="E395" s="150"/>
      <c r="F395" s="150"/>
      <c r="G395" s="151"/>
      <c r="H395" s="137"/>
      <c r="I395" s="152"/>
      <c r="J395" s="154"/>
      <c r="K395" s="137"/>
      <c r="L395" s="152"/>
      <c r="M395" s="154"/>
      <c r="N395" s="137"/>
      <c r="O395" s="139"/>
      <c r="P395" s="141">
        <f t="shared" si="44"/>
        <v>0</v>
      </c>
      <c r="Q395" s="153"/>
      <c r="R395" s="12"/>
      <c r="S395" s="12"/>
      <c r="U395" s="122"/>
      <c r="V395" s="12"/>
      <c r="AD395" s="200"/>
      <c r="AE395" s="201"/>
      <c r="AF395" s="200"/>
      <c r="AG395" s="209"/>
      <c r="AH395" s="209"/>
      <c r="AM395" s="12"/>
    </row>
    <row r="396" spans="2:39" ht="15.75" thickBot="1" x14ac:dyDescent="0.3">
      <c r="B396" s="144">
        <v>385</v>
      </c>
      <c r="C396" s="135"/>
      <c r="D396" s="134"/>
      <c r="E396" s="145"/>
      <c r="F396" s="145"/>
      <c r="G396" s="147"/>
      <c r="H396" s="134"/>
      <c r="I396" s="145"/>
      <c r="J396" s="147"/>
      <c r="K396" s="134"/>
      <c r="L396" s="146"/>
      <c r="M396" s="147"/>
      <c r="N396" s="134"/>
      <c r="O396" s="136"/>
      <c r="P396" s="140">
        <f t="shared" si="44"/>
        <v>0</v>
      </c>
      <c r="Q396" s="148"/>
      <c r="R396" s="12"/>
      <c r="S396" s="12"/>
      <c r="U396" s="122"/>
      <c r="V396" s="12"/>
      <c r="AD396" s="200"/>
      <c r="AE396" s="201"/>
      <c r="AF396" s="200"/>
      <c r="AG396" s="209"/>
      <c r="AH396" s="209"/>
      <c r="AM396" s="12"/>
    </row>
    <row r="397" spans="2:39" ht="15.75" thickBot="1" x14ac:dyDescent="0.3">
      <c r="B397" s="149">
        <v>386</v>
      </c>
      <c r="C397" s="138"/>
      <c r="D397" s="137"/>
      <c r="E397" s="150"/>
      <c r="F397" s="150"/>
      <c r="G397" s="151"/>
      <c r="H397" s="137"/>
      <c r="I397" s="152"/>
      <c r="J397" s="154"/>
      <c r="K397" s="137"/>
      <c r="L397" s="152"/>
      <c r="M397" s="154"/>
      <c r="N397" s="137"/>
      <c r="O397" s="139"/>
      <c r="P397" s="141">
        <f t="shared" si="44"/>
        <v>0</v>
      </c>
      <c r="Q397" s="153"/>
      <c r="R397" s="12"/>
      <c r="S397" s="12"/>
      <c r="U397" s="122"/>
      <c r="V397" s="12"/>
      <c r="AD397" s="200"/>
      <c r="AE397" s="201"/>
      <c r="AF397" s="200"/>
      <c r="AG397" s="209"/>
      <c r="AH397" s="209"/>
      <c r="AM397" s="12"/>
    </row>
    <row r="398" spans="2:39" ht="15.75" thickBot="1" x14ac:dyDescent="0.3">
      <c r="B398" s="144">
        <v>387</v>
      </c>
      <c r="C398" s="135"/>
      <c r="D398" s="134"/>
      <c r="E398" s="145"/>
      <c r="F398" s="145"/>
      <c r="G398" s="147"/>
      <c r="H398" s="134"/>
      <c r="I398" s="145"/>
      <c r="J398" s="147"/>
      <c r="K398" s="134"/>
      <c r="L398" s="146"/>
      <c r="M398" s="147"/>
      <c r="N398" s="134"/>
      <c r="O398" s="136"/>
      <c r="P398" s="140">
        <f t="shared" si="44"/>
        <v>0</v>
      </c>
      <c r="Q398" s="148"/>
      <c r="R398" s="12"/>
      <c r="S398" s="12"/>
      <c r="U398" s="122"/>
      <c r="V398" s="12"/>
      <c r="AD398" s="200"/>
      <c r="AE398" s="201"/>
      <c r="AF398" s="200"/>
      <c r="AG398" s="209"/>
      <c r="AH398" s="209"/>
      <c r="AM398" s="12"/>
    </row>
    <row r="399" spans="2:39" ht="15.75" thickBot="1" x14ac:dyDescent="0.3">
      <c r="B399" s="149">
        <v>388</v>
      </c>
      <c r="C399" s="138"/>
      <c r="D399" s="137"/>
      <c r="E399" s="150"/>
      <c r="F399" s="150"/>
      <c r="G399" s="151"/>
      <c r="H399" s="137"/>
      <c r="I399" s="152"/>
      <c r="J399" s="154"/>
      <c r="K399" s="137"/>
      <c r="L399" s="152"/>
      <c r="M399" s="154"/>
      <c r="N399" s="137"/>
      <c r="O399" s="139"/>
      <c r="P399" s="141">
        <f t="shared" si="44"/>
        <v>0</v>
      </c>
      <c r="Q399" s="153"/>
      <c r="R399" s="12"/>
      <c r="S399" s="12"/>
      <c r="U399" s="122"/>
      <c r="V399" s="12"/>
      <c r="AD399" s="200"/>
      <c r="AE399" s="201"/>
      <c r="AF399" s="200"/>
      <c r="AG399" s="209"/>
      <c r="AH399" s="209"/>
      <c r="AM399" s="12"/>
    </row>
    <row r="400" spans="2:39" ht="15.75" thickBot="1" x14ac:dyDescent="0.3">
      <c r="B400" s="144">
        <v>389</v>
      </c>
      <c r="C400" s="135"/>
      <c r="D400" s="134"/>
      <c r="E400" s="145"/>
      <c r="F400" s="145"/>
      <c r="G400" s="147"/>
      <c r="H400" s="134"/>
      <c r="I400" s="145"/>
      <c r="J400" s="147"/>
      <c r="K400" s="134"/>
      <c r="L400" s="146"/>
      <c r="M400" s="147"/>
      <c r="N400" s="134"/>
      <c r="O400" s="136"/>
      <c r="P400" s="140">
        <f t="shared" si="44"/>
        <v>0</v>
      </c>
      <c r="Q400" s="148"/>
      <c r="R400" s="12"/>
      <c r="S400" s="12"/>
      <c r="U400" s="122"/>
      <c r="V400" s="12"/>
      <c r="AD400" s="200"/>
      <c r="AE400" s="201"/>
      <c r="AF400" s="200"/>
      <c r="AG400" s="209"/>
      <c r="AH400" s="209"/>
      <c r="AM400" s="12"/>
    </row>
    <row r="401" spans="2:39" ht="15.75" thickBot="1" x14ac:dyDescent="0.3">
      <c r="B401" s="149">
        <v>390</v>
      </c>
      <c r="C401" s="138"/>
      <c r="D401" s="137"/>
      <c r="E401" s="150"/>
      <c r="F401" s="150"/>
      <c r="G401" s="151"/>
      <c r="H401" s="137"/>
      <c r="I401" s="152"/>
      <c r="J401" s="154"/>
      <c r="K401" s="137"/>
      <c r="L401" s="152"/>
      <c r="M401" s="154"/>
      <c r="N401" s="137"/>
      <c r="O401" s="139"/>
      <c r="P401" s="141">
        <f t="shared" si="44"/>
        <v>0</v>
      </c>
      <c r="Q401" s="153"/>
      <c r="R401" s="12"/>
      <c r="S401" s="12"/>
      <c r="U401" s="122"/>
      <c r="V401" s="12"/>
      <c r="AD401" s="200"/>
      <c r="AE401" s="201"/>
      <c r="AF401" s="200"/>
      <c r="AG401" s="209"/>
      <c r="AH401" s="209"/>
      <c r="AM401" s="12"/>
    </row>
    <row r="402" spans="2:39" ht="15.75" thickBot="1" x14ac:dyDescent="0.3">
      <c r="B402" s="144">
        <v>391</v>
      </c>
      <c r="C402" s="135"/>
      <c r="D402" s="134"/>
      <c r="E402" s="145"/>
      <c r="F402" s="145"/>
      <c r="G402" s="147"/>
      <c r="H402" s="134"/>
      <c r="I402" s="145"/>
      <c r="J402" s="147"/>
      <c r="K402" s="134"/>
      <c r="L402" s="146"/>
      <c r="M402" s="147"/>
      <c r="N402" s="134"/>
      <c r="O402" s="136"/>
      <c r="P402" s="140">
        <f t="shared" si="44"/>
        <v>0</v>
      </c>
      <c r="Q402" s="148"/>
      <c r="R402" s="12"/>
      <c r="S402" s="12"/>
      <c r="U402" s="122"/>
      <c r="V402" s="12"/>
      <c r="AD402" s="200"/>
      <c r="AE402" s="201"/>
      <c r="AF402" s="200"/>
      <c r="AG402" s="209"/>
      <c r="AH402" s="209"/>
      <c r="AM402" s="12"/>
    </row>
    <row r="403" spans="2:39" ht="15.75" thickBot="1" x14ac:dyDescent="0.3">
      <c r="B403" s="144">
        <v>392</v>
      </c>
      <c r="C403" s="135"/>
      <c r="D403" s="134"/>
      <c r="E403" s="145"/>
      <c r="F403" s="145"/>
      <c r="G403" s="147"/>
      <c r="H403" s="134"/>
      <c r="I403" s="145"/>
      <c r="J403" s="147"/>
      <c r="K403" s="134"/>
      <c r="L403" s="146"/>
      <c r="M403" s="147"/>
      <c r="N403" s="134"/>
      <c r="O403" s="136"/>
      <c r="P403" s="140">
        <f t="shared" si="44"/>
        <v>0</v>
      </c>
      <c r="Q403" s="148"/>
      <c r="R403" s="12"/>
      <c r="S403" s="12"/>
      <c r="U403" s="122"/>
      <c r="V403" s="12"/>
      <c r="AD403" s="200"/>
      <c r="AE403" s="201"/>
      <c r="AF403" s="200"/>
      <c r="AG403" s="209"/>
      <c r="AH403" s="209"/>
      <c r="AM403" s="12"/>
    </row>
    <row r="404" spans="2:39" ht="15.75" thickBot="1" x14ac:dyDescent="0.3">
      <c r="B404" s="149">
        <v>393</v>
      </c>
      <c r="C404" s="138"/>
      <c r="D404" s="137"/>
      <c r="E404" s="150"/>
      <c r="F404" s="150"/>
      <c r="G404" s="151"/>
      <c r="H404" s="137"/>
      <c r="I404" s="152"/>
      <c r="J404" s="154"/>
      <c r="K404" s="137"/>
      <c r="L404" s="152"/>
      <c r="M404" s="154"/>
      <c r="N404" s="137"/>
      <c r="O404" s="139"/>
      <c r="P404" s="141">
        <f t="shared" si="44"/>
        <v>0</v>
      </c>
      <c r="Q404" s="153"/>
      <c r="R404" s="12"/>
      <c r="S404" s="12"/>
      <c r="U404" s="122"/>
      <c r="V404" s="12"/>
      <c r="AD404" s="200"/>
      <c r="AE404" s="201"/>
      <c r="AF404" s="200"/>
      <c r="AG404" s="209"/>
      <c r="AH404" s="209"/>
      <c r="AM404" s="12"/>
    </row>
    <row r="405" spans="2:39" ht="15.75" thickBot="1" x14ac:dyDescent="0.3">
      <c r="B405" s="144">
        <v>394</v>
      </c>
      <c r="C405" s="135"/>
      <c r="D405" s="134"/>
      <c r="E405" s="145"/>
      <c r="F405" s="145"/>
      <c r="G405" s="147"/>
      <c r="H405" s="134"/>
      <c r="I405" s="145"/>
      <c r="J405" s="147"/>
      <c r="K405" s="134"/>
      <c r="L405" s="146"/>
      <c r="M405" s="147"/>
      <c r="N405" s="134"/>
      <c r="O405" s="136"/>
      <c r="P405" s="140">
        <f t="shared" si="44"/>
        <v>0</v>
      </c>
      <c r="Q405" s="148"/>
      <c r="R405" s="12"/>
      <c r="S405" s="12"/>
      <c r="U405" s="122"/>
      <c r="V405" s="12"/>
      <c r="AD405" s="200"/>
      <c r="AE405" s="201"/>
      <c r="AF405" s="200"/>
      <c r="AG405" s="209"/>
      <c r="AH405" s="209"/>
      <c r="AM405" s="12"/>
    </row>
    <row r="406" spans="2:39" ht="15.75" thickBot="1" x14ac:dyDescent="0.3">
      <c r="B406" s="149">
        <v>395</v>
      </c>
      <c r="C406" s="138"/>
      <c r="D406" s="137"/>
      <c r="E406" s="150"/>
      <c r="F406" s="150"/>
      <c r="G406" s="151"/>
      <c r="H406" s="137"/>
      <c r="I406" s="152"/>
      <c r="J406" s="154"/>
      <c r="K406" s="137"/>
      <c r="L406" s="152"/>
      <c r="M406" s="154"/>
      <c r="N406" s="137"/>
      <c r="O406" s="139"/>
      <c r="P406" s="141">
        <f t="shared" si="44"/>
        <v>0</v>
      </c>
      <c r="Q406" s="153"/>
      <c r="R406" s="12"/>
      <c r="S406" s="12"/>
      <c r="U406" s="122"/>
      <c r="V406" s="12"/>
      <c r="AD406" s="200"/>
      <c r="AE406" s="201"/>
      <c r="AF406" s="200"/>
      <c r="AG406" s="209"/>
      <c r="AH406" s="209"/>
      <c r="AM406" s="12"/>
    </row>
    <row r="407" spans="2:39" ht="15.75" thickBot="1" x14ac:dyDescent="0.3">
      <c r="B407" s="144">
        <v>396</v>
      </c>
      <c r="C407" s="135"/>
      <c r="D407" s="134"/>
      <c r="E407" s="145"/>
      <c r="F407" s="145"/>
      <c r="G407" s="147"/>
      <c r="H407" s="134"/>
      <c r="I407" s="145"/>
      <c r="J407" s="147"/>
      <c r="K407" s="134"/>
      <c r="L407" s="146"/>
      <c r="M407" s="147"/>
      <c r="N407" s="134"/>
      <c r="O407" s="136"/>
      <c r="P407" s="140">
        <f t="shared" si="44"/>
        <v>0</v>
      </c>
      <c r="Q407" s="148"/>
      <c r="R407" s="12"/>
      <c r="S407" s="12"/>
      <c r="U407" s="122"/>
      <c r="V407" s="12"/>
      <c r="AD407" s="200"/>
      <c r="AE407" s="201"/>
      <c r="AF407" s="200"/>
      <c r="AG407" s="209"/>
      <c r="AH407" s="209"/>
      <c r="AM407" s="12"/>
    </row>
    <row r="408" spans="2:39" ht="15.75" thickBot="1" x14ac:dyDescent="0.3">
      <c r="B408" s="149">
        <v>397</v>
      </c>
      <c r="C408" s="138"/>
      <c r="D408" s="137"/>
      <c r="E408" s="150"/>
      <c r="F408" s="150"/>
      <c r="G408" s="151"/>
      <c r="H408" s="137"/>
      <c r="I408" s="152"/>
      <c r="J408" s="154"/>
      <c r="K408" s="137"/>
      <c r="L408" s="152"/>
      <c r="M408" s="154"/>
      <c r="N408" s="137"/>
      <c r="O408" s="139"/>
      <c r="P408" s="141">
        <f t="shared" si="44"/>
        <v>0</v>
      </c>
      <c r="Q408" s="153"/>
      <c r="R408" s="12"/>
      <c r="S408" s="12"/>
      <c r="U408" s="122"/>
      <c r="V408" s="12"/>
      <c r="AD408" s="200"/>
      <c r="AE408" s="201"/>
      <c r="AF408" s="200"/>
      <c r="AG408" s="209"/>
      <c r="AH408" s="209"/>
      <c r="AM408" s="12"/>
    </row>
    <row r="409" spans="2:39" ht="15.75" thickBot="1" x14ac:dyDescent="0.3">
      <c r="B409" s="144">
        <v>398</v>
      </c>
      <c r="C409" s="135"/>
      <c r="D409" s="134"/>
      <c r="E409" s="145"/>
      <c r="F409" s="145"/>
      <c r="G409" s="147"/>
      <c r="H409" s="134"/>
      <c r="I409" s="145"/>
      <c r="J409" s="147"/>
      <c r="K409" s="134"/>
      <c r="L409" s="146"/>
      <c r="M409" s="147"/>
      <c r="N409" s="134"/>
      <c r="O409" s="136"/>
      <c r="P409" s="140">
        <f t="shared" si="44"/>
        <v>0</v>
      </c>
      <c r="Q409" s="148"/>
      <c r="R409" s="12"/>
      <c r="S409" s="12"/>
      <c r="U409" s="122"/>
      <c r="V409" s="12"/>
      <c r="AD409" s="200"/>
      <c r="AE409" s="201"/>
      <c r="AF409" s="200"/>
      <c r="AG409" s="209"/>
      <c r="AH409" s="209"/>
      <c r="AM409" s="12"/>
    </row>
    <row r="410" spans="2:39" ht="15.75" thickBot="1" x14ac:dyDescent="0.3">
      <c r="B410" s="149">
        <v>399</v>
      </c>
      <c r="C410" s="138"/>
      <c r="D410" s="137"/>
      <c r="E410" s="150"/>
      <c r="F410" s="150"/>
      <c r="G410" s="151"/>
      <c r="H410" s="137"/>
      <c r="I410" s="152"/>
      <c r="J410" s="154"/>
      <c r="K410" s="137"/>
      <c r="L410" s="152"/>
      <c r="M410" s="154"/>
      <c r="N410" s="137"/>
      <c r="O410" s="139"/>
      <c r="P410" s="141">
        <f t="shared" si="44"/>
        <v>0</v>
      </c>
      <c r="Q410" s="153"/>
      <c r="R410" s="12"/>
      <c r="S410" s="12"/>
      <c r="U410" s="122"/>
      <c r="V410" s="12"/>
      <c r="AD410" s="200"/>
      <c r="AE410" s="201"/>
      <c r="AF410" s="200"/>
      <c r="AG410" s="209"/>
      <c r="AH410" s="209"/>
      <c r="AM410" s="12"/>
    </row>
    <row r="411" spans="2:39" x14ac:dyDescent="0.25">
      <c r="B411" s="144">
        <v>400</v>
      </c>
      <c r="C411" s="135"/>
      <c r="D411" s="134"/>
      <c r="E411" s="145"/>
      <c r="F411" s="145"/>
      <c r="G411" s="147"/>
      <c r="H411" s="134"/>
      <c r="I411" s="145"/>
      <c r="J411" s="147"/>
      <c r="K411" s="134"/>
      <c r="L411" s="146"/>
      <c r="M411" s="147"/>
      <c r="N411" s="134"/>
      <c r="O411" s="136"/>
      <c r="P411" s="140">
        <f t="shared" si="44"/>
        <v>0</v>
      </c>
      <c r="Q411" s="148"/>
      <c r="R411" s="12"/>
      <c r="S411" s="12"/>
      <c r="U411" s="122"/>
      <c r="V411" s="12"/>
      <c r="AD411" s="200"/>
      <c r="AE411" s="201"/>
      <c r="AF411" s="200"/>
      <c r="AG411" s="209"/>
      <c r="AH411" s="209"/>
      <c r="AM411" s="12"/>
    </row>
    <row r="412" spans="2:39" x14ac:dyDescent="0.25">
      <c r="R412" s="12"/>
      <c r="S412" s="12"/>
      <c r="U412" s="122"/>
      <c r="V412" s="12"/>
      <c r="AD412" s="200"/>
      <c r="AE412" s="201"/>
      <c r="AF412" s="200"/>
      <c r="AG412" s="209"/>
      <c r="AH412" s="209"/>
      <c r="AM412" s="12"/>
    </row>
    <row r="413" spans="2:39" x14ac:dyDescent="0.25">
      <c r="R413" s="12"/>
      <c r="S413" s="12"/>
      <c r="U413" s="122"/>
      <c r="V413" s="12"/>
      <c r="AD413" s="200"/>
      <c r="AE413" s="201"/>
      <c r="AF413" s="200"/>
      <c r="AG413" s="209"/>
      <c r="AH413" s="209"/>
      <c r="AM413" s="12"/>
    </row>
    <row r="414" spans="2:39" x14ac:dyDescent="0.25">
      <c r="R414" s="12"/>
      <c r="S414" s="12"/>
      <c r="U414" s="122"/>
      <c r="V414" s="12"/>
      <c r="AD414" s="200"/>
      <c r="AE414" s="201"/>
      <c r="AF414" s="200"/>
      <c r="AG414" s="209"/>
      <c r="AH414" s="209"/>
      <c r="AM414" s="12"/>
    </row>
    <row r="415" spans="2:39" x14ac:dyDescent="0.25">
      <c r="R415" s="12"/>
      <c r="S415" s="12"/>
      <c r="U415" s="122"/>
      <c r="V415" s="12"/>
      <c r="AD415" s="200"/>
      <c r="AE415" s="201"/>
      <c r="AF415" s="200"/>
      <c r="AG415" s="209"/>
      <c r="AH415" s="209"/>
      <c r="AM415" s="12"/>
    </row>
    <row r="416" spans="2:39" x14ac:dyDescent="0.25">
      <c r="R416" s="12"/>
      <c r="S416" s="12"/>
      <c r="U416" s="122"/>
      <c r="V416" s="12"/>
      <c r="AD416" s="200"/>
      <c r="AE416" s="201"/>
      <c r="AF416" s="200"/>
      <c r="AG416" s="209"/>
      <c r="AH416" s="209"/>
      <c r="AM416" s="12"/>
    </row>
    <row r="417" spans="18:39" x14ac:dyDescent="0.25">
      <c r="R417" s="12"/>
      <c r="S417" s="12"/>
      <c r="U417" s="122"/>
      <c r="V417" s="12"/>
      <c r="AD417" s="200"/>
      <c r="AE417" s="201"/>
      <c r="AF417" s="200"/>
      <c r="AG417" s="209"/>
      <c r="AH417" s="209"/>
      <c r="AM417" s="12"/>
    </row>
    <row r="418" spans="18:39" x14ac:dyDescent="0.25">
      <c r="R418" s="12"/>
      <c r="S418" s="12"/>
      <c r="U418" s="122"/>
      <c r="V418" s="12"/>
      <c r="AD418" s="200"/>
      <c r="AE418" s="201"/>
      <c r="AF418" s="200"/>
      <c r="AG418" s="209"/>
      <c r="AH418" s="209"/>
      <c r="AM418" s="12"/>
    </row>
    <row r="419" spans="18:39" x14ac:dyDescent="0.25">
      <c r="R419" s="12"/>
      <c r="S419" s="12"/>
      <c r="U419" s="122"/>
      <c r="V419" s="12"/>
      <c r="AD419" s="200"/>
      <c r="AE419" s="201"/>
      <c r="AF419" s="200"/>
      <c r="AG419" s="209"/>
      <c r="AH419" s="209"/>
      <c r="AM419" s="12"/>
    </row>
    <row r="420" spans="18:39" x14ac:dyDescent="0.25">
      <c r="R420" s="12"/>
      <c r="S420" s="12"/>
      <c r="U420" s="122"/>
      <c r="V420" s="12"/>
      <c r="AD420" s="200"/>
      <c r="AE420" s="201"/>
      <c r="AF420" s="200"/>
      <c r="AG420" s="209"/>
      <c r="AH420" s="209"/>
      <c r="AM420" s="12"/>
    </row>
    <row r="421" spans="18:39" x14ac:dyDescent="0.25">
      <c r="R421" s="12"/>
      <c r="S421" s="12"/>
      <c r="U421" s="122"/>
      <c r="V421" s="12"/>
      <c r="AD421" s="200"/>
      <c r="AE421" s="201"/>
      <c r="AF421" s="200"/>
      <c r="AG421" s="209"/>
      <c r="AH421" s="209"/>
      <c r="AM421" s="12"/>
    </row>
    <row r="422" spans="18:39" x14ac:dyDescent="0.25">
      <c r="R422" s="12"/>
      <c r="S422" s="12"/>
      <c r="U422" s="122"/>
      <c r="V422" s="12"/>
      <c r="AD422" s="200"/>
      <c r="AE422" s="201"/>
      <c r="AF422" s="200"/>
      <c r="AG422" s="209"/>
      <c r="AH422" s="209"/>
      <c r="AM422" s="12"/>
    </row>
    <row r="423" spans="18:39" x14ac:dyDescent="0.25">
      <c r="R423" s="12"/>
      <c r="S423" s="12"/>
      <c r="U423" s="122"/>
      <c r="V423" s="12"/>
      <c r="AD423" s="200"/>
      <c r="AE423" s="201"/>
      <c r="AF423" s="200"/>
      <c r="AG423" s="209"/>
      <c r="AH423" s="209"/>
      <c r="AM423" s="12"/>
    </row>
    <row r="424" spans="18:39" x14ac:dyDescent="0.25">
      <c r="R424" s="12"/>
      <c r="S424" s="12"/>
      <c r="U424" s="122"/>
      <c r="V424" s="12"/>
      <c r="AD424" s="200"/>
      <c r="AE424" s="201"/>
      <c r="AF424" s="200"/>
      <c r="AG424" s="209"/>
      <c r="AH424" s="209"/>
      <c r="AM424" s="12"/>
    </row>
    <row r="425" spans="18:39" x14ac:dyDescent="0.25">
      <c r="R425" s="12"/>
      <c r="S425" s="12"/>
      <c r="U425" s="122"/>
      <c r="V425" s="12"/>
      <c r="AD425" s="200"/>
      <c r="AE425" s="201"/>
      <c r="AF425" s="200"/>
      <c r="AG425" s="209"/>
      <c r="AH425" s="209"/>
      <c r="AM425" s="12"/>
    </row>
    <row r="426" spans="18:39" x14ac:dyDescent="0.25">
      <c r="R426" s="12"/>
      <c r="S426" s="12"/>
      <c r="U426" s="122"/>
      <c r="V426" s="12"/>
      <c r="AD426" s="200"/>
      <c r="AE426" s="201"/>
      <c r="AF426" s="200"/>
      <c r="AG426" s="209"/>
      <c r="AH426" s="209"/>
      <c r="AM426" s="12"/>
    </row>
    <row r="427" spans="18:39" x14ac:dyDescent="0.25">
      <c r="R427" s="12"/>
      <c r="S427" s="12"/>
      <c r="U427" s="122"/>
      <c r="V427" s="12"/>
      <c r="AD427" s="200"/>
      <c r="AE427" s="201"/>
      <c r="AF427" s="200"/>
      <c r="AG427" s="209"/>
      <c r="AH427" s="209"/>
      <c r="AM427" s="12"/>
    </row>
    <row r="428" spans="18:39" x14ac:dyDescent="0.25">
      <c r="R428" s="12"/>
      <c r="S428" s="12"/>
      <c r="U428" s="122"/>
      <c r="V428" s="12"/>
      <c r="AD428" s="200"/>
      <c r="AE428" s="201"/>
      <c r="AF428" s="200"/>
      <c r="AG428" s="209"/>
      <c r="AH428" s="209"/>
      <c r="AM428" s="12"/>
    </row>
    <row r="429" spans="18:39" x14ac:dyDescent="0.25">
      <c r="R429" s="12"/>
      <c r="S429" s="12"/>
      <c r="U429" s="122"/>
      <c r="V429" s="12"/>
      <c r="AD429" s="200"/>
      <c r="AE429" s="201"/>
      <c r="AF429" s="200"/>
      <c r="AG429" s="209"/>
      <c r="AH429" s="209"/>
      <c r="AM429" s="12"/>
    </row>
    <row r="430" spans="18:39" x14ac:dyDescent="0.25">
      <c r="R430" s="12"/>
      <c r="S430" s="12"/>
      <c r="U430" s="122"/>
      <c r="V430" s="12"/>
      <c r="AD430" s="200"/>
      <c r="AE430" s="201"/>
      <c r="AF430" s="200"/>
      <c r="AG430" s="209"/>
      <c r="AH430" s="209"/>
      <c r="AM430" s="12"/>
    </row>
    <row r="431" spans="18:39" x14ac:dyDescent="0.25">
      <c r="R431" s="12"/>
      <c r="S431" s="12"/>
      <c r="U431" s="122"/>
      <c r="V431" s="12"/>
      <c r="AD431" s="200"/>
      <c r="AE431" s="201"/>
      <c r="AF431" s="200"/>
      <c r="AG431" s="209"/>
      <c r="AH431" s="209"/>
      <c r="AM431" s="12"/>
    </row>
    <row r="432" spans="18:39" x14ac:dyDescent="0.25">
      <c r="R432" s="12"/>
      <c r="S432" s="12"/>
      <c r="U432" s="122"/>
      <c r="V432" s="12"/>
      <c r="AD432" s="200"/>
      <c r="AE432" s="201"/>
      <c r="AF432" s="200"/>
      <c r="AG432" s="209"/>
      <c r="AH432" s="209"/>
      <c r="AM432" s="12"/>
    </row>
    <row r="433" spans="18:39" x14ac:dyDescent="0.25">
      <c r="R433" s="12"/>
      <c r="S433" s="12"/>
      <c r="U433" s="122"/>
      <c r="V433" s="12"/>
      <c r="AD433" s="200"/>
      <c r="AE433" s="201"/>
      <c r="AF433" s="200"/>
      <c r="AG433" s="209"/>
      <c r="AH433" s="209"/>
      <c r="AM433" s="12"/>
    </row>
    <row r="434" spans="18:39" x14ac:dyDescent="0.25">
      <c r="R434" s="12"/>
      <c r="S434" s="12"/>
      <c r="U434" s="122"/>
      <c r="V434" s="12"/>
      <c r="AD434" s="200"/>
      <c r="AE434" s="201"/>
      <c r="AF434" s="200"/>
      <c r="AG434" s="209"/>
      <c r="AH434" s="209"/>
      <c r="AM434" s="12"/>
    </row>
    <row r="435" spans="18:39" x14ac:dyDescent="0.25">
      <c r="R435" s="12"/>
      <c r="S435" s="12"/>
      <c r="U435" s="122"/>
      <c r="V435" s="12"/>
      <c r="AD435" s="200"/>
      <c r="AE435" s="201"/>
      <c r="AF435" s="200"/>
      <c r="AG435" s="209"/>
      <c r="AH435" s="209"/>
      <c r="AM435" s="12"/>
    </row>
    <row r="436" spans="18:39" x14ac:dyDescent="0.25">
      <c r="R436" s="12"/>
      <c r="S436" s="12"/>
      <c r="U436" s="122"/>
      <c r="V436" s="12"/>
      <c r="AD436" s="200"/>
      <c r="AE436" s="201"/>
      <c r="AF436" s="200"/>
      <c r="AG436" s="209"/>
      <c r="AH436" s="209"/>
      <c r="AM436" s="12"/>
    </row>
    <row r="437" spans="18:39" x14ac:dyDescent="0.25">
      <c r="R437" s="12"/>
      <c r="S437" s="12"/>
      <c r="U437" s="122"/>
      <c r="V437" s="12"/>
      <c r="AD437" s="200"/>
      <c r="AE437" s="201"/>
      <c r="AF437" s="200"/>
      <c r="AG437" s="209"/>
      <c r="AH437" s="209"/>
      <c r="AM437" s="12"/>
    </row>
    <row r="438" spans="18:39" x14ac:dyDescent="0.25">
      <c r="R438" s="12"/>
      <c r="S438" s="12"/>
      <c r="U438" s="122"/>
      <c r="V438" s="12"/>
      <c r="AD438" s="200"/>
      <c r="AE438" s="201"/>
      <c r="AF438" s="200"/>
      <c r="AG438" s="209"/>
      <c r="AH438" s="209"/>
      <c r="AM438" s="12"/>
    </row>
    <row r="439" spans="18:39" x14ac:dyDescent="0.25">
      <c r="R439" s="12"/>
      <c r="S439" s="12"/>
      <c r="U439" s="122"/>
      <c r="V439" s="12"/>
      <c r="AD439" s="200"/>
      <c r="AE439" s="201"/>
      <c r="AF439" s="200"/>
      <c r="AG439" s="209"/>
      <c r="AH439" s="209"/>
      <c r="AM439" s="12"/>
    </row>
    <row r="440" spans="18:39" x14ac:dyDescent="0.25">
      <c r="R440" s="12"/>
      <c r="S440" s="12"/>
      <c r="U440" s="122"/>
      <c r="V440" s="12"/>
      <c r="AD440" s="200"/>
      <c r="AE440" s="201"/>
      <c r="AF440" s="200"/>
      <c r="AG440" s="209"/>
      <c r="AH440" s="209"/>
      <c r="AM440" s="12"/>
    </row>
    <row r="441" spans="18:39" x14ac:dyDescent="0.25">
      <c r="R441" s="12"/>
      <c r="S441" s="12"/>
      <c r="U441" s="122"/>
      <c r="V441" s="12"/>
      <c r="AD441" s="200"/>
      <c r="AE441" s="201"/>
      <c r="AF441" s="200"/>
      <c r="AG441" s="209"/>
      <c r="AH441" s="209"/>
      <c r="AM441" s="12"/>
    </row>
    <row r="442" spans="18:39" x14ac:dyDescent="0.25">
      <c r="R442" s="12"/>
      <c r="S442" s="12"/>
      <c r="U442" s="122"/>
      <c r="V442" s="12"/>
      <c r="AD442" s="200"/>
      <c r="AE442" s="201"/>
      <c r="AF442" s="200"/>
      <c r="AG442" s="209"/>
      <c r="AH442" s="209"/>
      <c r="AM442" s="12"/>
    </row>
    <row r="443" spans="18:39" x14ac:dyDescent="0.25">
      <c r="R443" s="12"/>
      <c r="S443" s="12"/>
      <c r="U443" s="122"/>
      <c r="V443" s="12"/>
      <c r="AD443" s="200"/>
      <c r="AE443" s="201"/>
      <c r="AF443" s="200"/>
      <c r="AG443" s="209"/>
      <c r="AH443" s="209"/>
      <c r="AM443" s="12"/>
    </row>
    <row r="444" spans="18:39" x14ac:dyDescent="0.25">
      <c r="R444" s="12"/>
      <c r="S444" s="12"/>
      <c r="U444" s="122"/>
      <c r="V444" s="12"/>
      <c r="AD444" s="200"/>
      <c r="AE444" s="201"/>
      <c r="AF444" s="200"/>
      <c r="AG444" s="209"/>
      <c r="AH444" s="209"/>
      <c r="AM444" s="12"/>
    </row>
    <row r="445" spans="18:39" x14ac:dyDescent="0.25">
      <c r="R445" s="12"/>
      <c r="S445" s="12"/>
      <c r="U445" s="122"/>
      <c r="V445" s="12"/>
      <c r="AD445" s="200"/>
      <c r="AE445" s="201"/>
      <c r="AF445" s="200"/>
      <c r="AG445" s="209"/>
      <c r="AH445" s="209"/>
      <c r="AM445" s="12"/>
    </row>
    <row r="446" spans="18:39" x14ac:dyDescent="0.25">
      <c r="R446" s="12"/>
      <c r="S446" s="12"/>
      <c r="U446" s="122"/>
      <c r="V446" s="12"/>
      <c r="AD446" s="200"/>
      <c r="AE446" s="201"/>
      <c r="AF446" s="200"/>
      <c r="AG446" s="209"/>
      <c r="AH446" s="209"/>
      <c r="AM446" s="12"/>
    </row>
    <row r="447" spans="18:39" x14ac:dyDescent="0.25">
      <c r="R447" s="12"/>
      <c r="S447" s="12"/>
      <c r="U447" s="122"/>
      <c r="V447" s="12"/>
      <c r="AD447" s="200"/>
      <c r="AE447" s="201"/>
      <c r="AF447" s="200"/>
      <c r="AG447" s="209"/>
      <c r="AH447" s="209"/>
      <c r="AM447" s="12"/>
    </row>
    <row r="448" spans="18:39" x14ac:dyDescent="0.25">
      <c r="R448" s="12"/>
      <c r="S448" s="12"/>
      <c r="U448" s="122"/>
      <c r="V448" s="12"/>
      <c r="AD448" s="200"/>
      <c r="AE448" s="201"/>
      <c r="AF448" s="200"/>
      <c r="AG448" s="209"/>
      <c r="AH448" s="209"/>
      <c r="AM448" s="12"/>
    </row>
    <row r="449" spans="18:39" x14ac:dyDescent="0.25">
      <c r="R449" s="12"/>
      <c r="S449" s="12"/>
      <c r="U449" s="122"/>
      <c r="V449" s="12"/>
      <c r="AD449" s="200"/>
      <c r="AE449" s="201"/>
      <c r="AF449" s="200"/>
      <c r="AG449" s="209"/>
      <c r="AH449" s="209"/>
      <c r="AM449" s="12"/>
    </row>
    <row r="450" spans="18:39" x14ac:dyDescent="0.25">
      <c r="R450" s="12"/>
      <c r="S450" s="12"/>
      <c r="U450" s="122"/>
      <c r="V450" s="12"/>
      <c r="AD450" s="200"/>
      <c r="AE450" s="201"/>
      <c r="AF450" s="200"/>
      <c r="AG450" s="209"/>
      <c r="AH450" s="209"/>
      <c r="AM450" s="12"/>
    </row>
    <row r="451" spans="18:39" x14ac:dyDescent="0.25">
      <c r="R451" s="12"/>
      <c r="S451" s="12"/>
      <c r="U451" s="122"/>
      <c r="V451" s="12"/>
      <c r="AD451" s="200"/>
      <c r="AE451" s="201"/>
      <c r="AF451" s="200"/>
      <c r="AG451" s="209"/>
      <c r="AH451" s="209"/>
      <c r="AM451" s="12"/>
    </row>
    <row r="452" spans="18:39" x14ac:dyDescent="0.25">
      <c r="R452" s="12"/>
      <c r="S452" s="12"/>
      <c r="U452" s="122"/>
      <c r="V452" s="12"/>
      <c r="AD452" s="200"/>
      <c r="AE452" s="201"/>
      <c r="AF452" s="200"/>
      <c r="AG452" s="209"/>
      <c r="AH452" s="209"/>
      <c r="AM452" s="12"/>
    </row>
    <row r="453" spans="18:39" x14ac:dyDescent="0.25">
      <c r="R453" s="12"/>
      <c r="S453" s="12"/>
      <c r="U453" s="122"/>
      <c r="V453" s="12"/>
      <c r="AD453" s="200"/>
      <c r="AE453" s="201"/>
      <c r="AF453" s="200"/>
      <c r="AG453" s="209"/>
      <c r="AH453" s="209"/>
      <c r="AM453" s="12"/>
    </row>
    <row r="454" spans="18:39" x14ac:dyDescent="0.25">
      <c r="R454" s="12"/>
      <c r="S454" s="12"/>
      <c r="U454" s="122"/>
      <c r="V454" s="12"/>
      <c r="AD454" s="200"/>
      <c r="AE454" s="201"/>
      <c r="AF454" s="200"/>
      <c r="AG454" s="209"/>
      <c r="AH454" s="209"/>
      <c r="AM454" s="12"/>
    </row>
    <row r="455" spans="18:39" x14ac:dyDescent="0.25">
      <c r="R455" s="12"/>
      <c r="S455" s="12"/>
      <c r="U455" s="122"/>
      <c r="V455" s="12"/>
      <c r="AD455" s="200"/>
      <c r="AE455" s="201"/>
      <c r="AF455" s="200"/>
      <c r="AG455" s="209"/>
      <c r="AH455" s="209"/>
      <c r="AM455" s="12"/>
    </row>
    <row r="456" spans="18:39" x14ac:dyDescent="0.25">
      <c r="R456" s="12"/>
      <c r="S456" s="12"/>
      <c r="U456" s="122"/>
      <c r="V456" s="12"/>
      <c r="AD456" s="200"/>
      <c r="AE456" s="201"/>
      <c r="AF456" s="200"/>
      <c r="AG456" s="209"/>
      <c r="AH456" s="209"/>
      <c r="AM456" s="12"/>
    </row>
    <row r="457" spans="18:39" x14ac:dyDescent="0.25">
      <c r="R457" s="12"/>
      <c r="S457" s="12"/>
      <c r="U457" s="122"/>
      <c r="V457" s="12"/>
      <c r="AD457" s="200"/>
      <c r="AE457" s="201"/>
      <c r="AF457" s="200"/>
      <c r="AG457" s="209"/>
      <c r="AH457" s="209"/>
      <c r="AM457" s="12"/>
    </row>
    <row r="458" spans="18:39" x14ac:dyDescent="0.25">
      <c r="R458" s="12"/>
      <c r="S458" s="12"/>
      <c r="U458" s="122"/>
      <c r="V458" s="12"/>
      <c r="AD458" s="200"/>
      <c r="AE458" s="201"/>
      <c r="AF458" s="200"/>
      <c r="AG458" s="209"/>
      <c r="AH458" s="209"/>
      <c r="AM458" s="12"/>
    </row>
    <row r="459" spans="18:39" x14ac:dyDescent="0.25">
      <c r="R459" s="12"/>
      <c r="S459" s="12"/>
      <c r="U459" s="122"/>
      <c r="V459" s="12"/>
      <c r="AD459" s="200"/>
      <c r="AE459" s="201"/>
      <c r="AF459" s="200"/>
      <c r="AG459" s="209"/>
      <c r="AH459" s="209"/>
      <c r="AM459" s="12"/>
    </row>
    <row r="460" spans="18:39" x14ac:dyDescent="0.25">
      <c r="R460" s="12"/>
      <c r="S460" s="12"/>
      <c r="U460" s="122"/>
      <c r="V460" s="12"/>
      <c r="AD460" s="200"/>
      <c r="AE460" s="201"/>
      <c r="AF460" s="200"/>
      <c r="AG460" s="209"/>
      <c r="AH460" s="209"/>
      <c r="AM460" s="12"/>
    </row>
    <row r="461" spans="18:39" x14ac:dyDescent="0.25">
      <c r="R461" s="12"/>
      <c r="S461" s="12"/>
      <c r="U461" s="122"/>
      <c r="V461" s="12"/>
      <c r="AD461" s="200"/>
      <c r="AE461" s="201"/>
      <c r="AF461" s="200"/>
      <c r="AG461" s="209"/>
      <c r="AH461" s="209"/>
      <c r="AM461" s="12"/>
    </row>
    <row r="462" spans="18:39" x14ac:dyDescent="0.25">
      <c r="R462" s="12"/>
      <c r="S462" s="12"/>
      <c r="U462" s="122"/>
      <c r="V462" s="12"/>
      <c r="AD462" s="200"/>
      <c r="AE462" s="201"/>
      <c r="AF462" s="200"/>
      <c r="AG462" s="209"/>
      <c r="AH462" s="209"/>
      <c r="AM462" s="12"/>
    </row>
    <row r="463" spans="18:39" x14ac:dyDescent="0.25">
      <c r="R463" s="12"/>
      <c r="S463" s="12"/>
      <c r="U463" s="122"/>
      <c r="V463" s="12"/>
      <c r="AD463" s="200"/>
      <c r="AE463" s="201"/>
      <c r="AF463" s="200"/>
      <c r="AG463" s="209"/>
      <c r="AH463" s="209"/>
      <c r="AM463" s="12"/>
    </row>
    <row r="464" spans="18:39" x14ac:dyDescent="0.25">
      <c r="R464" s="12"/>
      <c r="S464" s="12"/>
      <c r="U464" s="122"/>
      <c r="V464" s="12"/>
      <c r="AD464" s="200"/>
      <c r="AE464" s="201"/>
      <c r="AF464" s="200"/>
      <c r="AG464" s="209"/>
      <c r="AH464" s="209"/>
      <c r="AM464" s="12"/>
    </row>
    <row r="465" spans="18:39" x14ac:dyDescent="0.25">
      <c r="R465" s="12"/>
      <c r="S465" s="12"/>
      <c r="U465" s="122"/>
      <c r="V465" s="12"/>
      <c r="AD465" s="200"/>
      <c r="AE465" s="201"/>
      <c r="AF465" s="200"/>
      <c r="AG465" s="209"/>
      <c r="AH465" s="209"/>
      <c r="AM465" s="12"/>
    </row>
    <row r="466" spans="18:39" x14ac:dyDescent="0.25">
      <c r="R466" s="12"/>
      <c r="S466" s="12"/>
      <c r="U466" s="122"/>
      <c r="V466" s="12"/>
      <c r="AD466" s="200"/>
      <c r="AE466" s="201"/>
      <c r="AF466" s="200"/>
      <c r="AG466" s="209"/>
      <c r="AH466" s="209"/>
      <c r="AM466" s="12"/>
    </row>
    <row r="467" spans="18:39" x14ac:dyDescent="0.25">
      <c r="R467" s="12"/>
      <c r="S467" s="12"/>
      <c r="U467" s="122"/>
      <c r="V467" s="12"/>
      <c r="AD467" s="200"/>
      <c r="AE467" s="201"/>
      <c r="AF467" s="200"/>
      <c r="AG467" s="209"/>
      <c r="AH467" s="209"/>
      <c r="AM467" s="12"/>
    </row>
    <row r="468" spans="18:39" x14ac:dyDescent="0.25">
      <c r="R468" s="12"/>
      <c r="S468" s="12"/>
      <c r="U468" s="122"/>
      <c r="V468" s="12"/>
      <c r="AD468" s="200"/>
      <c r="AE468" s="201"/>
      <c r="AF468" s="200"/>
      <c r="AG468" s="209"/>
      <c r="AH468" s="209"/>
      <c r="AM468" s="12"/>
    </row>
    <row r="469" spans="18:39" x14ac:dyDescent="0.25">
      <c r="R469" s="12"/>
      <c r="S469" s="12"/>
      <c r="U469" s="122"/>
      <c r="V469" s="12"/>
      <c r="AD469" s="200"/>
      <c r="AE469" s="201"/>
      <c r="AF469" s="200"/>
      <c r="AG469" s="209"/>
      <c r="AH469" s="209"/>
      <c r="AM469" s="12"/>
    </row>
    <row r="470" spans="18:39" x14ac:dyDescent="0.25">
      <c r="R470" s="12"/>
      <c r="S470" s="12"/>
      <c r="U470" s="122"/>
      <c r="V470" s="12"/>
      <c r="AD470" s="200"/>
      <c r="AE470" s="201"/>
      <c r="AF470" s="200"/>
      <c r="AG470" s="209"/>
      <c r="AH470" s="209"/>
      <c r="AM470" s="12"/>
    </row>
    <row r="471" spans="18:39" x14ac:dyDescent="0.25">
      <c r="R471" s="12"/>
      <c r="S471" s="12"/>
      <c r="U471" s="122"/>
      <c r="V471" s="12"/>
      <c r="AD471" s="200"/>
      <c r="AE471" s="201"/>
      <c r="AF471" s="200"/>
      <c r="AG471" s="209"/>
      <c r="AH471" s="209"/>
      <c r="AM471" s="12"/>
    </row>
    <row r="472" spans="18:39" x14ac:dyDescent="0.25">
      <c r="R472" s="12"/>
      <c r="S472" s="12"/>
      <c r="U472" s="122"/>
      <c r="V472" s="12"/>
      <c r="AD472" s="200"/>
      <c r="AE472" s="201"/>
      <c r="AF472" s="200"/>
      <c r="AG472" s="209"/>
      <c r="AH472" s="209"/>
      <c r="AM472" s="12"/>
    </row>
    <row r="473" spans="18:39" x14ac:dyDescent="0.25">
      <c r="R473" s="12"/>
      <c r="S473" s="12"/>
      <c r="U473" s="122"/>
      <c r="V473" s="12"/>
      <c r="AD473" s="200"/>
      <c r="AE473" s="201"/>
      <c r="AF473" s="200"/>
      <c r="AG473" s="209"/>
      <c r="AH473" s="209"/>
      <c r="AM473" s="12"/>
    </row>
    <row r="474" spans="18:39" x14ac:dyDescent="0.25">
      <c r="R474" s="12"/>
      <c r="S474" s="12"/>
      <c r="U474" s="122"/>
      <c r="V474" s="12"/>
      <c r="AD474" s="200"/>
      <c r="AE474" s="201"/>
      <c r="AF474" s="200"/>
      <c r="AG474" s="209"/>
      <c r="AH474" s="209"/>
      <c r="AM474" s="12"/>
    </row>
    <row r="475" spans="18:39" x14ac:dyDescent="0.25">
      <c r="R475" s="12"/>
      <c r="S475" s="12"/>
      <c r="U475" s="122"/>
      <c r="V475" s="12"/>
      <c r="AD475" s="200"/>
      <c r="AE475" s="201"/>
      <c r="AF475" s="200"/>
      <c r="AG475" s="209"/>
      <c r="AH475" s="209"/>
      <c r="AM475" s="12"/>
    </row>
    <row r="476" spans="18:39" x14ac:dyDescent="0.25">
      <c r="R476" s="12"/>
      <c r="S476" s="12"/>
      <c r="U476" s="122"/>
      <c r="V476" s="12"/>
      <c r="AD476" s="200"/>
      <c r="AE476" s="201"/>
      <c r="AF476" s="200"/>
      <c r="AG476" s="209"/>
      <c r="AH476" s="209"/>
      <c r="AM476" s="12"/>
    </row>
    <row r="477" spans="18:39" x14ac:dyDescent="0.25">
      <c r="R477" s="12"/>
      <c r="S477" s="12"/>
      <c r="U477" s="122"/>
      <c r="V477" s="12"/>
      <c r="AD477" s="200"/>
      <c r="AE477" s="201"/>
      <c r="AF477" s="200"/>
      <c r="AG477" s="209"/>
      <c r="AH477" s="209"/>
      <c r="AM477" s="12"/>
    </row>
    <row r="478" spans="18:39" x14ac:dyDescent="0.25">
      <c r="R478" s="12"/>
      <c r="S478" s="12"/>
      <c r="U478" s="122"/>
      <c r="V478" s="12"/>
      <c r="AD478" s="200"/>
      <c r="AE478" s="201"/>
      <c r="AF478" s="200"/>
      <c r="AG478" s="209"/>
      <c r="AH478" s="209"/>
      <c r="AM478" s="12"/>
    </row>
    <row r="479" spans="18:39" x14ac:dyDescent="0.25">
      <c r="R479" s="12"/>
      <c r="S479" s="12"/>
      <c r="U479" s="122"/>
      <c r="V479" s="12"/>
      <c r="AD479" s="200"/>
      <c r="AE479" s="201"/>
      <c r="AF479" s="200"/>
      <c r="AG479" s="209"/>
      <c r="AH479" s="209"/>
      <c r="AM479" s="12"/>
    </row>
    <row r="480" spans="18:39" x14ac:dyDescent="0.25">
      <c r="R480" s="12"/>
      <c r="S480" s="12"/>
      <c r="U480" s="122"/>
      <c r="V480" s="12"/>
      <c r="AD480" s="200"/>
      <c r="AE480" s="201"/>
      <c r="AF480" s="200"/>
      <c r="AG480" s="209"/>
      <c r="AH480" s="209"/>
      <c r="AM480" s="12"/>
    </row>
    <row r="481" spans="18:39" x14ac:dyDescent="0.25">
      <c r="R481" s="12"/>
      <c r="S481" s="12"/>
      <c r="U481" s="122"/>
      <c r="V481" s="12"/>
      <c r="AD481" s="200"/>
      <c r="AE481" s="201"/>
      <c r="AF481" s="200"/>
      <c r="AG481" s="209"/>
      <c r="AH481" s="209"/>
      <c r="AM481" s="12"/>
    </row>
    <row r="482" spans="18:39" x14ac:dyDescent="0.25">
      <c r="R482" s="12"/>
      <c r="S482" s="12"/>
      <c r="U482" s="122"/>
      <c r="V482" s="12"/>
      <c r="AD482" s="200"/>
      <c r="AE482" s="201"/>
      <c r="AF482" s="200"/>
      <c r="AG482" s="209"/>
      <c r="AH482" s="209"/>
      <c r="AM482" s="12"/>
    </row>
    <row r="483" spans="18:39" x14ac:dyDescent="0.25">
      <c r="R483" s="12"/>
      <c r="S483" s="12"/>
      <c r="U483" s="122"/>
      <c r="V483" s="12"/>
      <c r="AD483" s="200"/>
      <c r="AE483" s="201"/>
      <c r="AF483" s="200"/>
      <c r="AG483" s="209"/>
      <c r="AH483" s="209"/>
      <c r="AM483" s="12"/>
    </row>
    <row r="484" spans="18:39" x14ac:dyDescent="0.25">
      <c r="R484" s="12"/>
      <c r="S484" s="12"/>
      <c r="U484" s="122"/>
      <c r="V484" s="12"/>
      <c r="AD484" s="200"/>
      <c r="AE484" s="201"/>
      <c r="AF484" s="200"/>
      <c r="AG484" s="209"/>
      <c r="AH484" s="209"/>
      <c r="AM484" s="12"/>
    </row>
    <row r="485" spans="18:39" x14ac:dyDescent="0.25">
      <c r="R485" s="12"/>
      <c r="S485" s="12"/>
      <c r="U485" s="122"/>
      <c r="V485" s="12"/>
      <c r="AD485" s="200"/>
      <c r="AE485" s="201"/>
      <c r="AF485" s="200"/>
      <c r="AG485" s="209"/>
      <c r="AH485" s="209"/>
      <c r="AM485" s="12"/>
    </row>
    <row r="486" spans="18:39" x14ac:dyDescent="0.25">
      <c r="R486" s="12"/>
      <c r="S486" s="12"/>
      <c r="U486" s="122"/>
      <c r="V486" s="12"/>
      <c r="AD486" s="200"/>
      <c r="AE486" s="201"/>
      <c r="AF486" s="200"/>
      <c r="AG486" s="209"/>
      <c r="AH486" s="209"/>
      <c r="AM486" s="12"/>
    </row>
    <row r="487" spans="18:39" x14ac:dyDescent="0.25">
      <c r="R487" s="12"/>
      <c r="S487" s="12"/>
      <c r="U487" s="122"/>
      <c r="V487" s="12"/>
      <c r="AD487" s="200"/>
      <c r="AE487" s="201"/>
      <c r="AF487" s="200"/>
      <c r="AG487" s="209"/>
      <c r="AH487" s="209"/>
      <c r="AM487" s="12"/>
    </row>
    <row r="488" spans="18:39" x14ac:dyDescent="0.25">
      <c r="R488" s="12"/>
      <c r="S488" s="12"/>
      <c r="U488" s="122"/>
      <c r="V488" s="12"/>
      <c r="AD488" s="200"/>
      <c r="AE488" s="201"/>
      <c r="AF488" s="200"/>
      <c r="AG488" s="209"/>
      <c r="AH488" s="209"/>
      <c r="AM488" s="12"/>
    </row>
    <row r="489" spans="18:39" x14ac:dyDescent="0.25">
      <c r="R489" s="12"/>
      <c r="S489" s="12"/>
      <c r="U489" s="122"/>
      <c r="V489" s="12"/>
      <c r="AD489" s="200"/>
      <c r="AE489" s="201"/>
      <c r="AF489" s="200"/>
      <c r="AG489" s="209"/>
      <c r="AH489" s="209"/>
      <c r="AM489" s="12"/>
    </row>
    <row r="490" spans="18:39" x14ac:dyDescent="0.25">
      <c r="R490" s="12"/>
      <c r="S490" s="12"/>
      <c r="U490" s="122"/>
      <c r="V490" s="12"/>
      <c r="AD490" s="200"/>
      <c r="AE490" s="201"/>
      <c r="AF490" s="200"/>
      <c r="AG490" s="209"/>
      <c r="AH490" s="209"/>
      <c r="AM490" s="12"/>
    </row>
    <row r="491" spans="18:39" x14ac:dyDescent="0.25">
      <c r="R491" s="12"/>
      <c r="S491" s="12"/>
      <c r="U491" s="122"/>
      <c r="V491" s="12"/>
      <c r="AD491" s="200"/>
      <c r="AE491" s="201"/>
      <c r="AF491" s="200"/>
      <c r="AG491" s="209"/>
      <c r="AH491" s="209"/>
      <c r="AM491" s="12"/>
    </row>
    <row r="492" spans="18:39" x14ac:dyDescent="0.25">
      <c r="R492" s="12"/>
      <c r="S492" s="12"/>
      <c r="U492" s="122"/>
      <c r="V492" s="12"/>
      <c r="AD492" s="200"/>
      <c r="AE492" s="201"/>
      <c r="AF492" s="200"/>
      <c r="AG492" s="209"/>
      <c r="AH492" s="209"/>
      <c r="AM492" s="12"/>
    </row>
    <row r="493" spans="18:39" x14ac:dyDescent="0.25">
      <c r="R493" s="12"/>
      <c r="S493" s="12"/>
      <c r="U493" s="122"/>
      <c r="V493" s="12"/>
      <c r="AD493" s="200"/>
      <c r="AE493" s="201"/>
      <c r="AF493" s="200"/>
      <c r="AG493" s="209"/>
      <c r="AH493" s="209"/>
      <c r="AM493" s="12"/>
    </row>
    <row r="494" spans="18:39" x14ac:dyDescent="0.25">
      <c r="R494" s="12"/>
      <c r="S494" s="12"/>
      <c r="U494" s="122"/>
      <c r="V494" s="12"/>
      <c r="AD494" s="200"/>
      <c r="AE494" s="201"/>
      <c r="AF494" s="200"/>
      <c r="AG494" s="209"/>
      <c r="AH494" s="209"/>
      <c r="AM494" s="12"/>
    </row>
    <row r="495" spans="18:39" x14ac:dyDescent="0.25">
      <c r="R495" s="12"/>
      <c r="S495" s="12"/>
      <c r="U495" s="122"/>
      <c r="V495" s="12"/>
      <c r="AD495" s="200"/>
      <c r="AE495" s="201"/>
      <c r="AF495" s="200"/>
      <c r="AG495" s="209"/>
      <c r="AH495" s="209"/>
      <c r="AM495" s="12"/>
    </row>
    <row r="496" spans="18:39" x14ac:dyDescent="0.25">
      <c r="R496" s="12"/>
      <c r="S496" s="12"/>
      <c r="U496" s="122"/>
      <c r="V496" s="12"/>
      <c r="AD496" s="200"/>
      <c r="AE496" s="201"/>
      <c r="AF496" s="200"/>
      <c r="AG496" s="209"/>
      <c r="AH496" s="209"/>
      <c r="AM496" s="12"/>
    </row>
    <row r="497" spans="18:39" x14ac:dyDescent="0.25">
      <c r="R497" s="12"/>
      <c r="S497" s="12"/>
      <c r="U497" s="122"/>
      <c r="V497" s="12"/>
      <c r="AD497" s="200"/>
      <c r="AE497" s="201"/>
      <c r="AF497" s="200"/>
      <c r="AG497" s="209"/>
      <c r="AH497" s="209"/>
      <c r="AM497" s="12"/>
    </row>
    <row r="498" spans="18:39" x14ac:dyDescent="0.25">
      <c r="R498" s="12"/>
      <c r="S498" s="12"/>
      <c r="U498" s="122"/>
      <c r="V498" s="12"/>
      <c r="AD498" s="200"/>
      <c r="AE498" s="201"/>
      <c r="AF498" s="200"/>
      <c r="AG498" s="209"/>
      <c r="AH498" s="209"/>
      <c r="AM498" s="12"/>
    </row>
    <row r="499" spans="18:39" x14ac:dyDescent="0.25">
      <c r="R499" s="12"/>
      <c r="S499" s="12"/>
      <c r="U499" s="122"/>
      <c r="V499" s="12"/>
      <c r="AD499" s="200"/>
      <c r="AE499" s="201"/>
      <c r="AF499" s="200"/>
      <c r="AG499" s="209"/>
      <c r="AH499" s="209"/>
      <c r="AM499" s="12"/>
    </row>
    <row r="500" spans="18:39" x14ac:dyDescent="0.25">
      <c r="R500" s="12"/>
      <c r="S500" s="12"/>
      <c r="U500" s="122"/>
      <c r="V500" s="12"/>
      <c r="AD500" s="200"/>
      <c r="AE500" s="201"/>
      <c r="AF500" s="200"/>
      <c r="AG500" s="209"/>
      <c r="AH500" s="209"/>
      <c r="AM500" s="12"/>
    </row>
    <row r="501" spans="18:39" x14ac:dyDescent="0.25">
      <c r="R501" s="12"/>
      <c r="S501" s="12"/>
      <c r="U501" s="122"/>
      <c r="V501" s="12"/>
      <c r="AD501" s="200"/>
      <c r="AE501" s="201"/>
      <c r="AF501" s="200"/>
      <c r="AG501" s="209"/>
      <c r="AH501" s="209"/>
      <c r="AM501" s="12"/>
    </row>
    <row r="502" spans="18:39" x14ac:dyDescent="0.25">
      <c r="R502" s="12"/>
      <c r="S502" s="12"/>
      <c r="U502" s="122"/>
      <c r="V502" s="12"/>
      <c r="AD502" s="200"/>
      <c r="AE502" s="201"/>
      <c r="AF502" s="200"/>
      <c r="AG502" s="209"/>
      <c r="AH502" s="209"/>
      <c r="AM502" s="12"/>
    </row>
    <row r="503" spans="18:39" x14ac:dyDescent="0.25">
      <c r="R503" s="12"/>
      <c r="S503" s="12"/>
      <c r="U503" s="122"/>
      <c r="V503" s="12"/>
      <c r="AD503" s="200"/>
      <c r="AE503" s="201"/>
      <c r="AF503" s="200"/>
      <c r="AG503" s="209"/>
      <c r="AH503" s="209"/>
      <c r="AM503" s="12"/>
    </row>
    <row r="504" spans="18:39" x14ac:dyDescent="0.25">
      <c r="R504" s="12"/>
      <c r="S504" s="12"/>
      <c r="U504" s="122"/>
      <c r="V504" s="12"/>
      <c r="AD504" s="200"/>
      <c r="AE504" s="201"/>
      <c r="AF504" s="200"/>
      <c r="AG504" s="209"/>
      <c r="AH504" s="209"/>
      <c r="AM504" s="12"/>
    </row>
    <row r="505" spans="18:39" x14ac:dyDescent="0.25">
      <c r="R505" s="12"/>
      <c r="S505" s="12"/>
      <c r="U505" s="122"/>
      <c r="V505" s="12"/>
      <c r="AD505" s="200"/>
      <c r="AE505" s="201"/>
      <c r="AF505" s="200"/>
      <c r="AG505" s="209"/>
      <c r="AH505" s="209"/>
      <c r="AM505" s="12"/>
    </row>
    <row r="506" spans="18:39" x14ac:dyDescent="0.25">
      <c r="R506" s="12"/>
      <c r="S506" s="12"/>
      <c r="U506" s="122"/>
      <c r="V506" s="12"/>
      <c r="AD506" s="200"/>
      <c r="AE506" s="201"/>
      <c r="AF506" s="200"/>
      <c r="AG506" s="209"/>
      <c r="AH506" s="209"/>
      <c r="AM506" s="12"/>
    </row>
    <row r="507" spans="18:39" x14ac:dyDescent="0.25">
      <c r="R507" s="12"/>
      <c r="S507" s="12"/>
      <c r="U507" s="122"/>
      <c r="V507" s="12"/>
      <c r="AD507" s="200"/>
      <c r="AE507" s="201"/>
      <c r="AF507" s="200"/>
      <c r="AG507" s="209"/>
      <c r="AH507" s="209"/>
      <c r="AM507" s="12"/>
    </row>
    <row r="508" spans="18:39" x14ac:dyDescent="0.25">
      <c r="R508" s="12"/>
      <c r="S508" s="12"/>
      <c r="U508" s="122"/>
      <c r="V508" s="12"/>
      <c r="AD508" s="200"/>
      <c r="AE508" s="201"/>
      <c r="AF508" s="200"/>
      <c r="AG508" s="209"/>
      <c r="AH508" s="209"/>
      <c r="AM508" s="12"/>
    </row>
    <row r="509" spans="18:39" x14ac:dyDescent="0.25">
      <c r="R509" s="12"/>
      <c r="S509" s="12"/>
      <c r="U509" s="122"/>
      <c r="V509" s="12"/>
      <c r="AD509" s="200"/>
      <c r="AE509" s="201"/>
      <c r="AF509" s="200"/>
      <c r="AG509" s="209"/>
      <c r="AH509" s="209"/>
      <c r="AM509" s="12"/>
    </row>
    <row r="510" spans="18:39" x14ac:dyDescent="0.25">
      <c r="R510" s="12"/>
      <c r="S510" s="12"/>
      <c r="U510" s="122"/>
      <c r="V510" s="12"/>
      <c r="AD510" s="200"/>
      <c r="AE510" s="201"/>
      <c r="AF510" s="200"/>
      <c r="AG510" s="209"/>
      <c r="AH510" s="209"/>
      <c r="AM510" s="12"/>
    </row>
    <row r="511" spans="18:39" x14ac:dyDescent="0.25">
      <c r="R511" s="12"/>
      <c r="S511" s="12"/>
      <c r="U511" s="122"/>
      <c r="V511" s="12"/>
      <c r="AD511" s="200"/>
      <c r="AE511" s="201"/>
      <c r="AF511" s="200"/>
      <c r="AG511" s="209"/>
      <c r="AH511" s="209"/>
      <c r="AM511" s="12"/>
    </row>
    <row r="512" spans="18:39" x14ac:dyDescent="0.25">
      <c r="R512" s="12"/>
      <c r="S512" s="12"/>
      <c r="U512" s="122"/>
      <c r="V512" s="12"/>
      <c r="AD512" s="200"/>
      <c r="AE512" s="201"/>
      <c r="AF512" s="200"/>
      <c r="AG512" s="209"/>
      <c r="AH512" s="209"/>
      <c r="AM512" s="12"/>
    </row>
    <row r="513" spans="18:39" x14ac:dyDescent="0.25">
      <c r="R513" s="12"/>
      <c r="S513" s="12"/>
      <c r="U513" s="122"/>
      <c r="V513" s="12"/>
      <c r="AD513" s="200"/>
      <c r="AE513" s="201"/>
      <c r="AF513" s="200"/>
      <c r="AG513" s="209"/>
      <c r="AH513" s="209"/>
      <c r="AM513" s="12"/>
    </row>
    <row r="514" spans="18:39" x14ac:dyDescent="0.25">
      <c r="R514" s="12"/>
      <c r="S514" s="12"/>
      <c r="U514" s="122"/>
      <c r="V514" s="12"/>
      <c r="AD514" s="200"/>
      <c r="AE514" s="201"/>
      <c r="AF514" s="200"/>
      <c r="AG514" s="209"/>
      <c r="AH514" s="209"/>
      <c r="AM514" s="12"/>
    </row>
    <row r="515" spans="18:39" x14ac:dyDescent="0.25">
      <c r="R515" s="12"/>
      <c r="S515" s="12"/>
      <c r="U515" s="122"/>
      <c r="V515" s="12"/>
      <c r="AD515" s="200"/>
      <c r="AE515" s="201"/>
      <c r="AF515" s="200"/>
      <c r="AG515" s="209"/>
      <c r="AH515" s="209"/>
      <c r="AM515" s="12"/>
    </row>
    <row r="516" spans="18:39" x14ac:dyDescent="0.25">
      <c r="R516" s="12"/>
      <c r="S516" s="12"/>
      <c r="U516" s="122"/>
      <c r="V516" s="12"/>
      <c r="AD516" s="200"/>
      <c r="AE516" s="201"/>
      <c r="AF516" s="200"/>
      <c r="AG516" s="209"/>
      <c r="AH516" s="209"/>
      <c r="AM516" s="12"/>
    </row>
    <row r="517" spans="18:39" x14ac:dyDescent="0.25">
      <c r="R517" s="12"/>
      <c r="S517" s="12"/>
      <c r="U517" s="122"/>
      <c r="V517" s="12"/>
      <c r="AD517" s="200"/>
      <c r="AE517" s="201"/>
      <c r="AF517" s="200"/>
      <c r="AG517" s="209"/>
      <c r="AH517" s="209"/>
      <c r="AM517" s="12"/>
    </row>
    <row r="518" spans="18:39" x14ac:dyDescent="0.25">
      <c r="R518" s="12"/>
      <c r="S518" s="12"/>
      <c r="U518" s="122"/>
      <c r="V518" s="12"/>
      <c r="AD518" s="200"/>
      <c r="AE518" s="201"/>
      <c r="AF518" s="200"/>
      <c r="AG518" s="209"/>
      <c r="AH518" s="209"/>
      <c r="AM518" s="12"/>
    </row>
    <row r="519" spans="18:39" x14ac:dyDescent="0.25">
      <c r="R519" s="12"/>
      <c r="S519" s="12"/>
      <c r="U519" s="122"/>
      <c r="V519" s="12"/>
      <c r="AD519" s="200"/>
      <c r="AE519" s="201"/>
      <c r="AF519" s="200"/>
      <c r="AG519" s="209"/>
      <c r="AH519" s="209"/>
      <c r="AM519" s="12"/>
    </row>
    <row r="520" spans="18:39" x14ac:dyDescent="0.25">
      <c r="R520" s="12"/>
      <c r="S520" s="12"/>
      <c r="U520" s="122"/>
      <c r="V520" s="12"/>
      <c r="AD520" s="200"/>
      <c r="AE520" s="201"/>
      <c r="AF520" s="200"/>
      <c r="AG520" s="209"/>
      <c r="AH520" s="209"/>
      <c r="AM520" s="12"/>
    </row>
    <row r="521" spans="18:39" x14ac:dyDescent="0.25">
      <c r="R521" s="12"/>
      <c r="S521" s="12"/>
      <c r="U521" s="122"/>
      <c r="V521" s="12"/>
      <c r="AD521" s="200"/>
      <c r="AE521" s="201"/>
      <c r="AF521" s="200"/>
      <c r="AG521" s="209"/>
      <c r="AH521" s="209"/>
      <c r="AM521" s="12"/>
    </row>
    <row r="522" spans="18:39" x14ac:dyDescent="0.25">
      <c r="R522" s="12"/>
      <c r="S522" s="12"/>
      <c r="U522" s="122"/>
      <c r="V522" s="12"/>
      <c r="AD522" s="200"/>
      <c r="AE522" s="201"/>
      <c r="AF522" s="200"/>
      <c r="AG522" s="209"/>
      <c r="AH522" s="209"/>
      <c r="AM522" s="12"/>
    </row>
    <row r="523" spans="18:39" x14ac:dyDescent="0.25">
      <c r="R523" s="12"/>
      <c r="S523" s="12"/>
      <c r="U523" s="122"/>
      <c r="V523" s="12"/>
      <c r="AD523" s="200"/>
      <c r="AE523" s="201"/>
      <c r="AF523" s="200"/>
      <c r="AG523" s="209"/>
      <c r="AH523" s="209"/>
      <c r="AM523" s="12"/>
    </row>
    <row r="524" spans="18:39" x14ac:dyDescent="0.25">
      <c r="R524" s="12"/>
      <c r="S524" s="12"/>
      <c r="U524" s="122"/>
      <c r="V524" s="12"/>
      <c r="AD524" s="200"/>
      <c r="AE524" s="201"/>
      <c r="AF524" s="200"/>
      <c r="AG524" s="209"/>
      <c r="AH524" s="209"/>
      <c r="AM524" s="12"/>
    </row>
    <row r="525" spans="18:39" x14ac:dyDescent="0.25">
      <c r="R525" s="12"/>
      <c r="S525" s="12"/>
      <c r="U525" s="122"/>
      <c r="V525" s="12"/>
      <c r="AD525" s="200"/>
      <c r="AE525" s="201"/>
      <c r="AF525" s="200"/>
      <c r="AG525" s="209"/>
      <c r="AH525" s="209"/>
      <c r="AM525" s="12"/>
    </row>
    <row r="526" spans="18:39" x14ac:dyDescent="0.25">
      <c r="R526" s="12"/>
      <c r="S526" s="12"/>
      <c r="U526" s="122"/>
      <c r="V526" s="12"/>
      <c r="AD526" s="200"/>
      <c r="AE526" s="201"/>
      <c r="AF526" s="200"/>
      <c r="AG526" s="209"/>
      <c r="AH526" s="209"/>
      <c r="AM526" s="12"/>
    </row>
    <row r="527" spans="18:39" x14ac:dyDescent="0.25">
      <c r="R527" s="12"/>
      <c r="S527" s="12"/>
      <c r="U527" s="122"/>
      <c r="V527" s="12"/>
      <c r="AD527" s="200"/>
      <c r="AE527" s="201"/>
      <c r="AF527" s="200"/>
      <c r="AG527" s="209"/>
      <c r="AH527" s="209"/>
      <c r="AM527" s="12"/>
    </row>
    <row r="528" spans="18:39" x14ac:dyDescent="0.25">
      <c r="R528" s="12"/>
      <c r="S528" s="12"/>
      <c r="U528" s="122"/>
      <c r="V528" s="12"/>
      <c r="AD528" s="200"/>
      <c r="AE528" s="201"/>
      <c r="AF528" s="200"/>
      <c r="AG528" s="209"/>
      <c r="AH528" s="209"/>
      <c r="AM528" s="12"/>
    </row>
    <row r="529" spans="18:39" x14ac:dyDescent="0.25">
      <c r="R529" s="12"/>
      <c r="S529" s="12"/>
      <c r="U529" s="122"/>
      <c r="V529" s="12"/>
      <c r="AD529" s="200"/>
      <c r="AE529" s="201"/>
      <c r="AF529" s="200"/>
      <c r="AG529" s="209"/>
      <c r="AH529" s="209"/>
      <c r="AM529" s="12"/>
    </row>
    <row r="530" spans="18:39" x14ac:dyDescent="0.25">
      <c r="R530" s="12"/>
      <c r="S530" s="12"/>
      <c r="U530" s="122"/>
      <c r="V530" s="12"/>
      <c r="AD530" s="200"/>
      <c r="AE530" s="201"/>
      <c r="AF530" s="200"/>
      <c r="AG530" s="209"/>
      <c r="AH530" s="209"/>
      <c r="AM530" s="12"/>
    </row>
    <row r="531" spans="18:39" x14ac:dyDescent="0.25">
      <c r="R531" s="12"/>
      <c r="S531" s="12"/>
      <c r="U531" s="122"/>
      <c r="V531" s="12"/>
      <c r="AD531" s="200"/>
      <c r="AE531" s="201"/>
      <c r="AF531" s="200"/>
      <c r="AG531" s="209"/>
      <c r="AH531" s="209"/>
      <c r="AM531" s="12"/>
    </row>
    <row r="532" spans="18:39" x14ac:dyDescent="0.25">
      <c r="R532" s="12"/>
      <c r="S532" s="12"/>
      <c r="U532" s="122"/>
      <c r="V532" s="12"/>
      <c r="AD532" s="200"/>
      <c r="AE532" s="201"/>
      <c r="AF532" s="200"/>
      <c r="AG532" s="209"/>
      <c r="AH532" s="209"/>
      <c r="AM532" s="12"/>
    </row>
    <row r="533" spans="18:39" x14ac:dyDescent="0.25">
      <c r="R533" s="12"/>
      <c r="S533" s="12"/>
      <c r="U533" s="122"/>
      <c r="V533" s="12"/>
      <c r="AD533" s="200"/>
      <c r="AE533" s="201"/>
      <c r="AF533" s="200"/>
      <c r="AG533" s="209"/>
      <c r="AH533" s="209"/>
      <c r="AM533" s="12"/>
    </row>
    <row r="534" spans="18:39" x14ac:dyDescent="0.25">
      <c r="R534" s="12"/>
      <c r="S534" s="12"/>
      <c r="U534" s="122"/>
      <c r="V534" s="12"/>
      <c r="AD534" s="200"/>
      <c r="AE534" s="201"/>
      <c r="AF534" s="200"/>
      <c r="AG534" s="209"/>
      <c r="AH534" s="209"/>
      <c r="AM534" s="12"/>
    </row>
    <row r="535" spans="18:39" x14ac:dyDescent="0.25">
      <c r="R535" s="12"/>
      <c r="S535" s="12"/>
      <c r="U535" s="122"/>
      <c r="V535" s="12"/>
      <c r="AD535" s="200"/>
      <c r="AE535" s="201"/>
      <c r="AF535" s="200"/>
      <c r="AG535" s="209"/>
      <c r="AH535" s="209"/>
      <c r="AM535" s="12"/>
    </row>
    <row r="536" spans="18:39" x14ac:dyDescent="0.25">
      <c r="R536" s="12"/>
      <c r="S536" s="12"/>
      <c r="U536" s="122"/>
      <c r="V536" s="12"/>
      <c r="AD536" s="200"/>
      <c r="AE536" s="201"/>
      <c r="AF536" s="200"/>
      <c r="AG536" s="209"/>
      <c r="AH536" s="209"/>
      <c r="AM536" s="12"/>
    </row>
    <row r="537" spans="18:39" x14ac:dyDescent="0.25">
      <c r="R537" s="12"/>
      <c r="S537" s="12"/>
      <c r="U537" s="122"/>
      <c r="V537" s="12"/>
      <c r="AD537" s="200"/>
      <c r="AE537" s="201"/>
      <c r="AF537" s="200"/>
      <c r="AG537" s="209"/>
      <c r="AH537" s="209"/>
      <c r="AM537" s="12"/>
    </row>
    <row r="538" spans="18:39" x14ac:dyDescent="0.25">
      <c r="R538" s="12"/>
      <c r="S538" s="12"/>
      <c r="U538" s="122"/>
      <c r="V538" s="12"/>
      <c r="AD538" s="200"/>
      <c r="AE538" s="201"/>
      <c r="AF538" s="200"/>
      <c r="AG538" s="209"/>
      <c r="AH538" s="209"/>
      <c r="AM538" s="12"/>
    </row>
    <row r="539" spans="18:39" x14ac:dyDescent="0.25">
      <c r="R539" s="12"/>
      <c r="S539" s="12"/>
      <c r="U539" s="122"/>
      <c r="V539" s="12"/>
      <c r="AD539" s="200"/>
      <c r="AE539" s="201"/>
      <c r="AF539" s="200"/>
      <c r="AG539" s="209"/>
      <c r="AH539" s="209"/>
      <c r="AM539" s="12"/>
    </row>
    <row r="540" spans="18:39" x14ac:dyDescent="0.25">
      <c r="R540" s="12"/>
      <c r="S540" s="12"/>
      <c r="U540" s="122"/>
      <c r="V540" s="12"/>
      <c r="AD540" s="200"/>
      <c r="AE540" s="201"/>
      <c r="AF540" s="200"/>
      <c r="AG540" s="209"/>
      <c r="AH540" s="209"/>
      <c r="AM540" s="12"/>
    </row>
    <row r="541" spans="18:39" x14ac:dyDescent="0.25">
      <c r="R541" s="12"/>
      <c r="S541" s="12"/>
      <c r="U541" s="122"/>
      <c r="V541" s="12"/>
      <c r="AD541" s="200"/>
      <c r="AE541" s="201"/>
      <c r="AF541" s="200"/>
      <c r="AG541" s="209"/>
      <c r="AH541" s="209"/>
      <c r="AM541" s="12"/>
    </row>
    <row r="542" spans="18:39" x14ac:dyDescent="0.25">
      <c r="R542" s="12"/>
      <c r="S542" s="12"/>
      <c r="U542" s="122"/>
      <c r="V542" s="12"/>
      <c r="AD542" s="200"/>
      <c r="AE542" s="201"/>
      <c r="AF542" s="200"/>
      <c r="AG542" s="209"/>
      <c r="AH542" s="209"/>
      <c r="AM542" s="12"/>
    </row>
    <row r="543" spans="18:39" x14ac:dyDescent="0.25">
      <c r="R543" s="12"/>
      <c r="S543" s="12"/>
      <c r="U543" s="122"/>
      <c r="V543" s="12"/>
      <c r="AD543" s="200"/>
      <c r="AE543" s="201"/>
      <c r="AF543" s="200"/>
      <c r="AG543" s="209"/>
      <c r="AH543" s="209"/>
      <c r="AM543" s="12"/>
    </row>
    <row r="544" spans="18:39" x14ac:dyDescent="0.25">
      <c r="R544" s="12"/>
      <c r="S544" s="12"/>
      <c r="U544" s="122"/>
      <c r="V544" s="12"/>
      <c r="AD544" s="200"/>
      <c r="AE544" s="201"/>
      <c r="AF544" s="200"/>
      <c r="AG544" s="209"/>
      <c r="AH544" s="209"/>
      <c r="AM544" s="12"/>
    </row>
    <row r="545" spans="18:39" x14ac:dyDescent="0.25">
      <c r="R545" s="12"/>
      <c r="S545" s="12"/>
      <c r="U545" s="122"/>
      <c r="V545" s="12"/>
      <c r="AD545" s="200"/>
      <c r="AE545" s="201"/>
      <c r="AF545" s="200"/>
      <c r="AG545" s="209"/>
      <c r="AH545" s="209"/>
      <c r="AM545" s="12"/>
    </row>
    <row r="546" spans="18:39" x14ac:dyDescent="0.25">
      <c r="R546" s="12"/>
      <c r="S546" s="12"/>
      <c r="U546" s="122"/>
      <c r="V546" s="12"/>
      <c r="AD546" s="200"/>
      <c r="AE546" s="201"/>
      <c r="AF546" s="200"/>
      <c r="AG546" s="209"/>
      <c r="AH546" s="209"/>
      <c r="AM546" s="12"/>
    </row>
    <row r="547" spans="18:39" x14ac:dyDescent="0.25">
      <c r="R547" s="12"/>
      <c r="S547" s="12"/>
      <c r="U547" s="122"/>
      <c r="V547" s="12"/>
      <c r="AD547" s="200"/>
      <c r="AE547" s="201"/>
      <c r="AF547" s="200"/>
      <c r="AG547" s="209"/>
      <c r="AH547" s="209"/>
      <c r="AM547" s="12"/>
    </row>
    <row r="548" spans="18:39" x14ac:dyDescent="0.25">
      <c r="R548" s="12"/>
      <c r="S548" s="12"/>
      <c r="U548" s="122"/>
      <c r="V548" s="12"/>
      <c r="AD548" s="200"/>
      <c r="AE548" s="201"/>
      <c r="AF548" s="200"/>
      <c r="AG548" s="209"/>
      <c r="AH548" s="209"/>
      <c r="AM548" s="12"/>
    </row>
    <row r="549" spans="18:39" x14ac:dyDescent="0.25">
      <c r="R549" s="12"/>
      <c r="S549" s="12"/>
      <c r="U549" s="122"/>
      <c r="V549" s="12"/>
      <c r="AD549" s="200"/>
      <c r="AE549" s="201"/>
      <c r="AF549" s="200"/>
      <c r="AG549" s="209"/>
      <c r="AH549" s="209"/>
      <c r="AM549" s="12"/>
    </row>
    <row r="550" spans="18:39" x14ac:dyDescent="0.25">
      <c r="R550" s="12"/>
      <c r="S550" s="12"/>
      <c r="U550" s="122"/>
      <c r="V550" s="12"/>
      <c r="AD550" s="200"/>
      <c r="AE550" s="201"/>
      <c r="AF550" s="200"/>
      <c r="AG550" s="209"/>
      <c r="AH550" s="209"/>
      <c r="AM550" s="12"/>
    </row>
    <row r="551" spans="18:39" x14ac:dyDescent="0.25">
      <c r="R551" s="12"/>
      <c r="S551" s="12"/>
      <c r="U551" s="122"/>
      <c r="V551" s="12"/>
      <c r="AD551" s="200"/>
      <c r="AE551" s="201"/>
      <c r="AF551" s="200"/>
      <c r="AG551" s="209"/>
      <c r="AH551" s="209"/>
      <c r="AM551" s="12"/>
    </row>
    <row r="552" spans="18:39" x14ac:dyDescent="0.25">
      <c r="R552" s="12"/>
      <c r="S552" s="12"/>
      <c r="U552" s="122"/>
      <c r="V552" s="12"/>
      <c r="AD552" s="200"/>
      <c r="AE552" s="201"/>
      <c r="AF552" s="200"/>
      <c r="AG552" s="209"/>
      <c r="AH552" s="209"/>
      <c r="AM552" s="12"/>
    </row>
    <row r="553" spans="18:39" x14ac:dyDescent="0.25">
      <c r="R553" s="12"/>
      <c r="S553" s="12"/>
      <c r="U553" s="122"/>
      <c r="V553" s="12"/>
      <c r="AD553" s="200"/>
      <c r="AE553" s="201"/>
      <c r="AF553" s="200"/>
      <c r="AG553" s="209"/>
      <c r="AH553" s="209"/>
      <c r="AM553" s="12"/>
    </row>
    <row r="554" spans="18:39" x14ac:dyDescent="0.25">
      <c r="R554" s="12"/>
      <c r="S554" s="12"/>
      <c r="U554" s="122"/>
      <c r="V554" s="12"/>
      <c r="AD554" s="200"/>
      <c r="AE554" s="201"/>
      <c r="AF554" s="200"/>
      <c r="AG554" s="209"/>
      <c r="AH554" s="209"/>
      <c r="AM554" s="12"/>
    </row>
    <row r="555" spans="18:39" x14ac:dyDescent="0.25">
      <c r="R555" s="12"/>
      <c r="S555" s="12"/>
      <c r="U555" s="122"/>
      <c r="V555" s="12"/>
      <c r="AD555" s="200"/>
      <c r="AE555" s="201"/>
      <c r="AF555" s="200"/>
      <c r="AG555" s="209"/>
      <c r="AH555" s="209"/>
      <c r="AM555" s="12"/>
    </row>
    <row r="556" spans="18:39" x14ac:dyDescent="0.25">
      <c r="R556" s="12"/>
      <c r="S556" s="12"/>
      <c r="U556" s="122"/>
      <c r="V556" s="12"/>
      <c r="AD556" s="200"/>
      <c r="AE556" s="201"/>
      <c r="AF556" s="200"/>
      <c r="AG556" s="209"/>
      <c r="AH556" s="209"/>
      <c r="AM556" s="12"/>
    </row>
    <row r="557" spans="18:39" x14ac:dyDescent="0.25">
      <c r="R557" s="12"/>
      <c r="S557" s="12"/>
      <c r="U557" s="122"/>
      <c r="V557" s="12"/>
      <c r="AD557" s="200"/>
      <c r="AE557" s="201"/>
      <c r="AF557" s="200"/>
      <c r="AG557" s="209"/>
      <c r="AH557" s="209"/>
      <c r="AM557" s="12"/>
    </row>
    <row r="558" spans="18:39" x14ac:dyDescent="0.25">
      <c r="R558" s="12"/>
      <c r="S558" s="12"/>
      <c r="U558" s="122"/>
      <c r="V558" s="12"/>
      <c r="AD558" s="200"/>
      <c r="AE558" s="201"/>
      <c r="AF558" s="200"/>
      <c r="AG558" s="209"/>
      <c r="AH558" s="209"/>
      <c r="AM558" s="12"/>
    </row>
    <row r="559" spans="18:39" x14ac:dyDescent="0.25">
      <c r="R559" s="12"/>
      <c r="S559" s="12"/>
      <c r="U559" s="122"/>
      <c r="V559" s="12"/>
      <c r="AD559" s="200"/>
      <c r="AE559" s="201"/>
      <c r="AF559" s="200"/>
      <c r="AG559" s="209"/>
      <c r="AH559" s="209"/>
      <c r="AM559" s="12"/>
    </row>
    <row r="560" spans="18:39" x14ac:dyDescent="0.25">
      <c r="R560" s="12"/>
      <c r="S560" s="12"/>
      <c r="U560" s="122"/>
      <c r="V560" s="12"/>
      <c r="AD560" s="200"/>
      <c r="AE560" s="201"/>
      <c r="AF560" s="200"/>
      <c r="AG560" s="209"/>
      <c r="AH560" s="209"/>
      <c r="AM560" s="12"/>
    </row>
    <row r="561" spans="18:39" x14ac:dyDescent="0.25">
      <c r="R561" s="12"/>
      <c r="S561" s="12"/>
      <c r="U561" s="122"/>
      <c r="V561" s="12"/>
      <c r="AD561" s="200"/>
      <c r="AE561" s="201"/>
      <c r="AF561" s="200"/>
      <c r="AG561" s="209"/>
      <c r="AH561" s="209"/>
      <c r="AM561" s="12"/>
    </row>
    <row r="562" spans="18:39" x14ac:dyDescent="0.25">
      <c r="R562" s="12"/>
      <c r="S562" s="12"/>
      <c r="U562" s="122"/>
      <c r="V562" s="12"/>
      <c r="AD562" s="200"/>
      <c r="AE562" s="201"/>
      <c r="AF562" s="200"/>
      <c r="AG562" s="209"/>
      <c r="AH562" s="209"/>
      <c r="AM562" s="12"/>
    </row>
    <row r="563" spans="18:39" x14ac:dyDescent="0.25">
      <c r="R563" s="12"/>
      <c r="S563" s="12"/>
      <c r="U563" s="122"/>
      <c r="V563" s="12"/>
      <c r="AD563" s="200"/>
      <c r="AE563" s="201"/>
      <c r="AF563" s="200"/>
      <c r="AG563" s="209"/>
      <c r="AH563" s="209"/>
      <c r="AM563" s="12"/>
    </row>
    <row r="564" spans="18:39" x14ac:dyDescent="0.25">
      <c r="R564" s="12"/>
      <c r="S564" s="12"/>
      <c r="U564" s="122"/>
      <c r="V564" s="12"/>
      <c r="AD564" s="200"/>
      <c r="AE564" s="201"/>
      <c r="AF564" s="200"/>
      <c r="AG564" s="209"/>
      <c r="AH564" s="209"/>
      <c r="AM564" s="12"/>
    </row>
    <row r="565" spans="18:39" x14ac:dyDescent="0.25">
      <c r="R565" s="12"/>
      <c r="S565" s="12"/>
      <c r="U565" s="122"/>
      <c r="V565" s="12"/>
      <c r="AD565" s="200"/>
      <c r="AE565" s="201"/>
      <c r="AF565" s="200"/>
      <c r="AG565" s="209"/>
      <c r="AH565" s="209"/>
      <c r="AM565" s="12"/>
    </row>
    <row r="566" spans="18:39" x14ac:dyDescent="0.25">
      <c r="R566" s="12"/>
      <c r="S566" s="12"/>
      <c r="U566" s="122"/>
      <c r="V566" s="12"/>
      <c r="AD566" s="200"/>
      <c r="AE566" s="201"/>
      <c r="AF566" s="200"/>
      <c r="AG566" s="209"/>
      <c r="AH566" s="209"/>
      <c r="AM566" s="12"/>
    </row>
    <row r="567" spans="18:39" x14ac:dyDescent="0.25">
      <c r="R567" s="12"/>
      <c r="S567" s="12"/>
      <c r="U567" s="122"/>
      <c r="V567" s="12"/>
      <c r="AD567" s="200"/>
      <c r="AE567" s="201"/>
      <c r="AF567" s="200"/>
      <c r="AG567" s="209"/>
      <c r="AH567" s="209"/>
      <c r="AM567" s="12"/>
    </row>
    <row r="568" spans="18:39" x14ac:dyDescent="0.25">
      <c r="R568" s="12"/>
      <c r="S568" s="12"/>
      <c r="U568" s="122"/>
      <c r="V568" s="12"/>
      <c r="AD568" s="200"/>
      <c r="AE568" s="201"/>
      <c r="AF568" s="200"/>
      <c r="AG568" s="209"/>
      <c r="AH568" s="209"/>
      <c r="AM568" s="12"/>
    </row>
    <row r="569" spans="18:39" x14ac:dyDescent="0.25">
      <c r="R569" s="12"/>
      <c r="S569" s="12"/>
      <c r="U569" s="122"/>
      <c r="V569" s="12"/>
      <c r="AD569" s="200"/>
      <c r="AE569" s="201"/>
      <c r="AF569" s="200"/>
      <c r="AG569" s="209"/>
      <c r="AH569" s="209"/>
      <c r="AM569" s="12"/>
    </row>
    <row r="570" spans="18:39" x14ac:dyDescent="0.25">
      <c r="R570" s="12"/>
      <c r="S570" s="12"/>
      <c r="U570" s="122"/>
      <c r="V570" s="12"/>
      <c r="AD570" s="200"/>
      <c r="AE570" s="201"/>
      <c r="AF570" s="200"/>
      <c r="AG570" s="209"/>
      <c r="AH570" s="209"/>
      <c r="AM570" s="12"/>
    </row>
    <row r="571" spans="18:39" x14ac:dyDescent="0.25">
      <c r="R571" s="12"/>
      <c r="S571" s="12"/>
      <c r="U571" s="122"/>
      <c r="V571" s="12"/>
      <c r="AD571" s="200"/>
      <c r="AE571" s="201"/>
      <c r="AF571" s="200"/>
      <c r="AG571" s="209"/>
      <c r="AH571" s="209"/>
      <c r="AM571" s="12"/>
    </row>
    <row r="572" spans="18:39" x14ac:dyDescent="0.25">
      <c r="R572" s="12"/>
      <c r="S572" s="12"/>
      <c r="U572" s="122"/>
      <c r="V572" s="12"/>
      <c r="AD572" s="200"/>
      <c r="AE572" s="201"/>
      <c r="AF572" s="200"/>
      <c r="AG572" s="209"/>
      <c r="AH572" s="209"/>
      <c r="AM572" s="12"/>
    </row>
    <row r="573" spans="18:39" x14ac:dyDescent="0.25">
      <c r="R573" s="12"/>
      <c r="S573" s="12"/>
      <c r="U573" s="122"/>
      <c r="V573" s="12"/>
      <c r="AD573" s="200"/>
      <c r="AE573" s="201"/>
      <c r="AF573" s="200"/>
      <c r="AG573" s="209"/>
      <c r="AH573" s="209"/>
      <c r="AM573" s="12"/>
    </row>
    <row r="574" spans="18:39" x14ac:dyDescent="0.25">
      <c r="R574" s="12"/>
      <c r="S574" s="12"/>
      <c r="U574" s="122"/>
      <c r="V574" s="12"/>
      <c r="AD574" s="200"/>
      <c r="AE574" s="201"/>
      <c r="AF574" s="200"/>
      <c r="AG574" s="209"/>
      <c r="AH574" s="209"/>
      <c r="AM574" s="12"/>
    </row>
    <row r="575" spans="18:39" x14ac:dyDescent="0.25">
      <c r="R575" s="12"/>
      <c r="S575" s="12"/>
      <c r="U575" s="122"/>
      <c r="V575" s="12"/>
      <c r="AD575" s="200"/>
      <c r="AE575" s="201"/>
      <c r="AF575" s="200"/>
      <c r="AG575" s="209"/>
      <c r="AH575" s="209"/>
      <c r="AM575" s="12"/>
    </row>
    <row r="576" spans="18:39" x14ac:dyDescent="0.25">
      <c r="R576" s="12"/>
      <c r="S576" s="12"/>
      <c r="U576" s="122"/>
      <c r="V576" s="12"/>
      <c r="AD576" s="200"/>
      <c r="AE576" s="201"/>
      <c r="AF576" s="200"/>
      <c r="AG576" s="209"/>
      <c r="AH576" s="209"/>
      <c r="AM576" s="12"/>
    </row>
    <row r="577" spans="18:39" x14ac:dyDescent="0.25">
      <c r="R577" s="12"/>
      <c r="S577" s="12"/>
      <c r="U577" s="122"/>
      <c r="V577" s="12"/>
      <c r="AD577" s="200"/>
      <c r="AE577" s="201"/>
      <c r="AF577" s="200"/>
      <c r="AG577" s="209"/>
      <c r="AH577" s="209"/>
      <c r="AM577" s="12"/>
    </row>
    <row r="578" spans="18:39" x14ac:dyDescent="0.25">
      <c r="R578" s="12"/>
      <c r="S578" s="12"/>
      <c r="U578" s="122"/>
      <c r="V578" s="12"/>
      <c r="AD578" s="200"/>
      <c r="AE578" s="201"/>
      <c r="AF578" s="200"/>
      <c r="AG578" s="209"/>
      <c r="AH578" s="209"/>
      <c r="AM578" s="12"/>
    </row>
    <row r="579" spans="18:39" x14ac:dyDescent="0.25">
      <c r="R579" s="12"/>
      <c r="S579" s="12"/>
      <c r="U579" s="122"/>
      <c r="V579" s="12"/>
      <c r="AD579" s="200"/>
      <c r="AE579" s="201"/>
      <c r="AF579" s="200"/>
      <c r="AG579" s="209"/>
      <c r="AH579" s="209"/>
      <c r="AM579" s="12"/>
    </row>
    <row r="580" spans="18:39" x14ac:dyDescent="0.25">
      <c r="R580" s="12"/>
      <c r="S580" s="12"/>
      <c r="U580" s="122"/>
      <c r="V580" s="12"/>
      <c r="AD580" s="200"/>
      <c r="AE580" s="201"/>
      <c r="AF580" s="200"/>
      <c r="AG580" s="209"/>
      <c r="AH580" s="209"/>
      <c r="AM580" s="12"/>
    </row>
    <row r="581" spans="18:39" x14ac:dyDescent="0.25">
      <c r="R581" s="12"/>
      <c r="S581" s="12"/>
      <c r="U581" s="122"/>
      <c r="V581" s="12"/>
      <c r="AD581" s="200"/>
      <c r="AE581" s="201"/>
      <c r="AF581" s="200"/>
      <c r="AG581" s="209"/>
      <c r="AH581" s="209"/>
      <c r="AM581" s="12"/>
    </row>
    <row r="582" spans="18:39" x14ac:dyDescent="0.25">
      <c r="R582" s="12"/>
      <c r="S582" s="12"/>
      <c r="U582" s="122"/>
      <c r="V582" s="12"/>
      <c r="AD582" s="200"/>
      <c r="AE582" s="201"/>
      <c r="AF582" s="200"/>
      <c r="AG582" s="209"/>
      <c r="AH582" s="209"/>
      <c r="AM582" s="12"/>
    </row>
    <row r="583" spans="18:39" x14ac:dyDescent="0.25">
      <c r="R583" s="12"/>
      <c r="S583" s="12"/>
      <c r="U583" s="122"/>
      <c r="V583" s="12"/>
      <c r="AD583" s="200"/>
      <c r="AE583" s="201"/>
      <c r="AF583" s="200"/>
      <c r="AG583" s="209"/>
      <c r="AH583" s="209"/>
      <c r="AM583" s="12"/>
    </row>
    <row r="584" spans="18:39" x14ac:dyDescent="0.25">
      <c r="R584" s="12"/>
      <c r="S584" s="12"/>
      <c r="U584" s="122"/>
      <c r="V584" s="12"/>
      <c r="AD584" s="200"/>
      <c r="AE584" s="201"/>
      <c r="AF584" s="200"/>
      <c r="AG584" s="209"/>
      <c r="AH584" s="209"/>
      <c r="AM584" s="12"/>
    </row>
    <row r="585" spans="18:39" x14ac:dyDescent="0.25">
      <c r="R585" s="12"/>
      <c r="S585" s="12"/>
      <c r="U585" s="122"/>
      <c r="V585" s="12"/>
      <c r="AD585" s="200"/>
      <c r="AE585" s="201"/>
      <c r="AF585" s="200"/>
      <c r="AG585" s="209"/>
      <c r="AH585" s="209"/>
      <c r="AM585" s="12"/>
    </row>
    <row r="586" spans="18:39" x14ac:dyDescent="0.25">
      <c r="R586" s="12"/>
      <c r="S586" s="12"/>
      <c r="U586" s="122"/>
      <c r="V586" s="12"/>
      <c r="AD586" s="200"/>
      <c r="AE586" s="201"/>
      <c r="AF586" s="200"/>
      <c r="AG586" s="209"/>
      <c r="AH586" s="209"/>
      <c r="AM586" s="12"/>
    </row>
    <row r="587" spans="18:39" x14ac:dyDescent="0.25">
      <c r="R587" s="12"/>
      <c r="S587" s="12"/>
      <c r="U587" s="122"/>
      <c r="V587" s="12"/>
      <c r="AD587" s="200"/>
      <c r="AE587" s="201"/>
      <c r="AF587" s="200"/>
      <c r="AG587" s="209"/>
      <c r="AH587" s="209"/>
      <c r="AM587" s="12"/>
    </row>
    <row r="588" spans="18:39" x14ac:dyDescent="0.25">
      <c r="R588" s="12"/>
      <c r="S588" s="12"/>
      <c r="U588" s="122"/>
      <c r="V588" s="12"/>
      <c r="AD588" s="200"/>
      <c r="AE588" s="201"/>
      <c r="AF588" s="200"/>
      <c r="AG588" s="209"/>
      <c r="AH588" s="209"/>
      <c r="AM588" s="12"/>
    </row>
    <row r="589" spans="18:39" x14ac:dyDescent="0.25">
      <c r="R589" s="12"/>
      <c r="S589" s="12"/>
      <c r="U589" s="122"/>
      <c r="V589" s="12"/>
      <c r="AD589" s="200"/>
      <c r="AE589" s="201"/>
      <c r="AF589" s="200"/>
      <c r="AG589" s="209"/>
      <c r="AH589" s="209"/>
      <c r="AM589" s="12"/>
    </row>
    <row r="590" spans="18:39" x14ac:dyDescent="0.25">
      <c r="R590" s="12"/>
      <c r="S590" s="12"/>
      <c r="U590" s="122"/>
      <c r="V590" s="12"/>
      <c r="AD590" s="200"/>
      <c r="AE590" s="201"/>
      <c r="AF590" s="200"/>
      <c r="AG590" s="209"/>
      <c r="AH590" s="209"/>
      <c r="AM590" s="12"/>
    </row>
    <row r="591" spans="18:39" x14ac:dyDescent="0.25">
      <c r="R591" s="12"/>
      <c r="S591" s="12"/>
      <c r="U591" s="122"/>
      <c r="V591" s="12"/>
      <c r="AD591" s="200"/>
      <c r="AE591" s="201"/>
      <c r="AF591" s="200"/>
      <c r="AG591" s="209"/>
      <c r="AH591" s="209"/>
      <c r="AM591" s="12"/>
    </row>
    <row r="592" spans="18:39" x14ac:dyDescent="0.25">
      <c r="R592" s="12"/>
      <c r="S592" s="12"/>
      <c r="U592" s="122"/>
      <c r="V592" s="12"/>
      <c r="AD592" s="200"/>
      <c r="AE592" s="201"/>
      <c r="AF592" s="200"/>
      <c r="AG592" s="209"/>
      <c r="AH592" s="209"/>
      <c r="AM592" s="12"/>
    </row>
    <row r="593" spans="18:39" x14ac:dyDescent="0.25">
      <c r="R593" s="12"/>
      <c r="S593" s="12"/>
      <c r="U593" s="122"/>
      <c r="V593" s="12"/>
      <c r="AD593" s="200"/>
      <c r="AE593" s="201"/>
      <c r="AF593" s="200"/>
      <c r="AG593" s="209"/>
      <c r="AH593" s="209"/>
      <c r="AM593" s="12"/>
    </row>
    <row r="594" spans="18:39" x14ac:dyDescent="0.25">
      <c r="R594" s="12"/>
      <c r="S594" s="12"/>
      <c r="U594" s="122"/>
      <c r="V594" s="12"/>
      <c r="AD594" s="200"/>
      <c r="AE594" s="201"/>
      <c r="AF594" s="200"/>
      <c r="AG594" s="209"/>
      <c r="AH594" s="209"/>
      <c r="AM594" s="12"/>
    </row>
    <row r="595" spans="18:39" x14ac:dyDescent="0.25">
      <c r="R595" s="12"/>
      <c r="S595" s="12"/>
      <c r="U595" s="122"/>
      <c r="V595" s="12"/>
      <c r="AD595" s="200"/>
      <c r="AE595" s="201"/>
      <c r="AF595" s="200"/>
      <c r="AG595" s="209"/>
      <c r="AH595" s="209"/>
      <c r="AM595" s="12"/>
    </row>
    <row r="596" spans="18:39" x14ac:dyDescent="0.25">
      <c r="R596" s="12"/>
      <c r="S596" s="12"/>
      <c r="U596" s="122"/>
      <c r="V596" s="12"/>
      <c r="AD596" s="200"/>
      <c r="AE596" s="201"/>
      <c r="AF596" s="200"/>
      <c r="AG596" s="209"/>
      <c r="AH596" s="209"/>
      <c r="AM596" s="12"/>
    </row>
    <row r="597" spans="18:39" x14ac:dyDescent="0.25">
      <c r="R597" s="12"/>
      <c r="S597" s="12"/>
      <c r="U597" s="122"/>
      <c r="V597" s="12"/>
      <c r="AD597" s="200"/>
      <c r="AE597" s="201"/>
      <c r="AF597" s="200"/>
      <c r="AG597" s="209"/>
      <c r="AH597" s="209"/>
      <c r="AM597" s="12"/>
    </row>
    <row r="598" spans="18:39" x14ac:dyDescent="0.25">
      <c r="R598" s="12"/>
      <c r="S598" s="12"/>
      <c r="U598" s="122"/>
      <c r="V598" s="12"/>
      <c r="AD598" s="200"/>
      <c r="AE598" s="201"/>
      <c r="AF598" s="200"/>
      <c r="AG598" s="209"/>
      <c r="AH598" s="209"/>
      <c r="AM598" s="12"/>
    </row>
    <row r="599" spans="18:39" x14ac:dyDescent="0.25">
      <c r="R599" s="12"/>
      <c r="S599" s="12"/>
      <c r="U599" s="122"/>
      <c r="V599" s="12"/>
      <c r="AD599" s="200"/>
      <c r="AE599" s="201"/>
      <c r="AF599" s="200"/>
      <c r="AG599" s="209"/>
      <c r="AH599" s="209"/>
      <c r="AM599" s="12"/>
    </row>
    <row r="600" spans="18:39" x14ac:dyDescent="0.25">
      <c r="R600" s="12"/>
      <c r="S600" s="12"/>
      <c r="U600" s="122"/>
      <c r="V600" s="12"/>
      <c r="AD600" s="200"/>
      <c r="AE600" s="201"/>
      <c r="AF600" s="200"/>
      <c r="AG600" s="209"/>
      <c r="AH600" s="209"/>
      <c r="AM600" s="12"/>
    </row>
    <row r="601" spans="18:39" x14ac:dyDescent="0.25">
      <c r="R601" s="12"/>
      <c r="S601" s="12"/>
      <c r="U601" s="122"/>
      <c r="V601" s="12"/>
      <c r="AD601" s="200"/>
      <c r="AE601" s="201"/>
      <c r="AF601" s="200"/>
      <c r="AG601" s="209"/>
      <c r="AH601" s="209"/>
      <c r="AM601" s="12"/>
    </row>
    <row r="602" spans="18:39" x14ac:dyDescent="0.25">
      <c r="R602" s="12"/>
      <c r="S602" s="12"/>
      <c r="U602" s="122"/>
      <c r="V602" s="12"/>
      <c r="AD602" s="200"/>
      <c r="AE602" s="201"/>
      <c r="AF602" s="200"/>
      <c r="AG602" s="209"/>
      <c r="AH602" s="209"/>
      <c r="AM602" s="12"/>
    </row>
    <row r="603" spans="18:39" x14ac:dyDescent="0.25">
      <c r="R603" s="12"/>
      <c r="S603" s="12"/>
      <c r="U603" s="122"/>
      <c r="V603" s="12"/>
      <c r="AD603" s="200"/>
      <c r="AE603" s="201"/>
      <c r="AF603" s="200"/>
      <c r="AG603" s="209"/>
      <c r="AH603" s="209"/>
      <c r="AM603" s="12"/>
    </row>
    <row r="604" spans="18:39" x14ac:dyDescent="0.25">
      <c r="R604" s="12"/>
      <c r="S604" s="12"/>
      <c r="U604" s="122"/>
      <c r="V604" s="12"/>
      <c r="AD604" s="200"/>
      <c r="AE604" s="201"/>
      <c r="AF604" s="200"/>
      <c r="AG604" s="209"/>
      <c r="AH604" s="209"/>
      <c r="AM604" s="12"/>
    </row>
    <row r="605" spans="18:39" x14ac:dyDescent="0.25">
      <c r="R605" s="12"/>
      <c r="S605" s="12"/>
      <c r="U605" s="122"/>
      <c r="V605" s="12"/>
      <c r="AD605" s="200"/>
      <c r="AE605" s="201"/>
      <c r="AF605" s="200"/>
      <c r="AG605" s="209"/>
      <c r="AH605" s="209"/>
      <c r="AM605" s="12"/>
    </row>
    <row r="606" spans="18:39" x14ac:dyDescent="0.25">
      <c r="R606" s="12"/>
      <c r="S606" s="12"/>
      <c r="U606" s="122"/>
      <c r="V606" s="12"/>
      <c r="AD606" s="200"/>
      <c r="AE606" s="201"/>
      <c r="AF606" s="200"/>
      <c r="AG606" s="209"/>
      <c r="AH606" s="209"/>
      <c r="AM606" s="12"/>
    </row>
    <row r="607" spans="18:39" x14ac:dyDescent="0.25">
      <c r="R607" s="12"/>
      <c r="S607" s="12"/>
      <c r="U607" s="122"/>
      <c r="V607" s="12"/>
      <c r="AD607" s="200"/>
      <c r="AE607" s="201"/>
      <c r="AF607" s="200"/>
      <c r="AG607" s="209"/>
      <c r="AH607" s="209"/>
      <c r="AM607" s="12"/>
    </row>
    <row r="608" spans="18:39" x14ac:dyDescent="0.25">
      <c r="R608" s="12"/>
      <c r="S608" s="12"/>
      <c r="U608" s="122"/>
      <c r="V608" s="12"/>
      <c r="AD608" s="200"/>
      <c r="AE608" s="201"/>
      <c r="AF608" s="200"/>
      <c r="AG608" s="209"/>
      <c r="AH608" s="209"/>
      <c r="AM608" s="12"/>
    </row>
    <row r="609" spans="18:39" x14ac:dyDescent="0.25">
      <c r="R609" s="12"/>
      <c r="S609" s="12"/>
      <c r="U609" s="122"/>
      <c r="V609" s="12"/>
      <c r="AD609" s="200"/>
      <c r="AE609" s="201"/>
      <c r="AF609" s="200"/>
      <c r="AG609" s="209"/>
      <c r="AH609" s="209"/>
      <c r="AM609" s="12"/>
    </row>
    <row r="610" spans="18:39" x14ac:dyDescent="0.25">
      <c r="R610" s="12"/>
      <c r="S610" s="12"/>
      <c r="U610" s="122"/>
      <c r="V610" s="12"/>
      <c r="AD610" s="200"/>
      <c r="AE610" s="201"/>
      <c r="AF610" s="200"/>
      <c r="AG610" s="209"/>
      <c r="AH610" s="209"/>
      <c r="AM610" s="12"/>
    </row>
    <row r="611" spans="18:39" x14ac:dyDescent="0.25">
      <c r="R611" s="12"/>
      <c r="S611" s="12"/>
      <c r="U611" s="122"/>
      <c r="V611" s="12"/>
      <c r="AD611" s="200"/>
      <c r="AE611" s="201"/>
      <c r="AF611" s="200"/>
      <c r="AG611" s="209"/>
      <c r="AH611" s="209"/>
      <c r="AM611" s="12"/>
    </row>
    <row r="612" spans="18:39" x14ac:dyDescent="0.25">
      <c r="R612" s="12"/>
      <c r="S612" s="12"/>
      <c r="U612" s="122"/>
      <c r="V612" s="12"/>
      <c r="AD612" s="200"/>
      <c r="AE612" s="201"/>
      <c r="AF612" s="200"/>
      <c r="AG612" s="209"/>
      <c r="AH612" s="209"/>
      <c r="AM612" s="12"/>
    </row>
    <row r="613" spans="18:39" x14ac:dyDescent="0.25">
      <c r="R613" s="12"/>
      <c r="S613" s="12"/>
      <c r="U613" s="122"/>
      <c r="V613" s="12"/>
      <c r="AD613" s="200"/>
      <c r="AE613" s="201"/>
      <c r="AF613" s="200"/>
      <c r="AG613" s="209"/>
      <c r="AH613" s="209"/>
      <c r="AM613" s="12"/>
    </row>
    <row r="614" spans="18:39" x14ac:dyDescent="0.25">
      <c r="R614" s="12"/>
      <c r="S614" s="12"/>
      <c r="U614" s="122"/>
      <c r="V614" s="12"/>
      <c r="AD614" s="200"/>
      <c r="AE614" s="201"/>
      <c r="AF614" s="200"/>
      <c r="AG614" s="209"/>
      <c r="AH614" s="209"/>
      <c r="AM614" s="12"/>
    </row>
    <row r="615" spans="18:39" x14ac:dyDescent="0.25">
      <c r="R615" s="12"/>
      <c r="S615" s="12"/>
      <c r="U615" s="122"/>
      <c r="V615" s="12"/>
      <c r="AD615" s="200"/>
      <c r="AE615" s="201"/>
      <c r="AF615" s="200"/>
      <c r="AG615" s="209"/>
      <c r="AH615" s="209"/>
      <c r="AM615" s="12"/>
    </row>
    <row r="616" spans="18:39" x14ac:dyDescent="0.25">
      <c r="R616" s="12"/>
      <c r="S616" s="12"/>
      <c r="U616" s="122"/>
      <c r="V616" s="12"/>
      <c r="AD616" s="200"/>
      <c r="AE616" s="201"/>
      <c r="AF616" s="200"/>
      <c r="AG616" s="209"/>
      <c r="AH616" s="209"/>
      <c r="AM616" s="12"/>
    </row>
    <row r="617" spans="18:39" x14ac:dyDescent="0.25">
      <c r="R617" s="12"/>
      <c r="S617" s="12"/>
      <c r="U617" s="122"/>
      <c r="V617" s="12"/>
      <c r="AD617" s="200"/>
      <c r="AE617" s="201"/>
      <c r="AF617" s="200"/>
      <c r="AG617" s="209"/>
      <c r="AH617" s="209"/>
      <c r="AM617" s="12"/>
    </row>
    <row r="618" spans="18:39" x14ac:dyDescent="0.25">
      <c r="R618" s="12"/>
      <c r="S618" s="12"/>
      <c r="U618" s="122"/>
      <c r="V618" s="12"/>
      <c r="AD618" s="200"/>
      <c r="AE618" s="201"/>
      <c r="AF618" s="200"/>
      <c r="AG618" s="209"/>
      <c r="AH618" s="209"/>
      <c r="AM618" s="12"/>
    </row>
    <row r="619" spans="18:39" x14ac:dyDescent="0.25">
      <c r="R619" s="12"/>
      <c r="S619" s="12"/>
      <c r="U619" s="122"/>
      <c r="V619" s="12"/>
      <c r="AD619" s="200"/>
      <c r="AE619" s="201"/>
      <c r="AF619" s="200"/>
      <c r="AG619" s="209"/>
      <c r="AH619" s="209"/>
      <c r="AM619" s="12"/>
    </row>
    <row r="620" spans="18:39" x14ac:dyDescent="0.25">
      <c r="R620" s="12"/>
      <c r="S620" s="12"/>
      <c r="U620" s="122"/>
      <c r="V620" s="12"/>
      <c r="AD620" s="200"/>
      <c r="AE620" s="201"/>
      <c r="AF620" s="200"/>
      <c r="AG620" s="209"/>
      <c r="AH620" s="209"/>
      <c r="AM620" s="12"/>
    </row>
    <row r="621" spans="18:39" x14ac:dyDescent="0.25">
      <c r="R621" s="12"/>
      <c r="S621" s="12"/>
      <c r="U621" s="122"/>
      <c r="V621" s="12"/>
      <c r="AD621" s="200"/>
      <c r="AE621" s="201"/>
      <c r="AF621" s="200"/>
      <c r="AG621" s="209"/>
      <c r="AH621" s="209"/>
      <c r="AM621" s="12"/>
    </row>
    <row r="622" spans="18:39" x14ac:dyDescent="0.25">
      <c r="R622" s="12"/>
      <c r="S622" s="12"/>
      <c r="U622" s="122"/>
      <c r="V622" s="12"/>
      <c r="AD622" s="200"/>
      <c r="AE622" s="201"/>
      <c r="AF622" s="200"/>
      <c r="AG622" s="209"/>
      <c r="AH622" s="209"/>
      <c r="AM622" s="12"/>
    </row>
    <row r="623" spans="18:39" x14ac:dyDescent="0.25">
      <c r="R623" s="12"/>
      <c r="S623" s="12"/>
      <c r="U623" s="122"/>
      <c r="V623" s="12"/>
      <c r="AD623" s="200"/>
      <c r="AE623" s="201"/>
      <c r="AF623" s="200"/>
      <c r="AG623" s="209"/>
      <c r="AH623" s="209"/>
      <c r="AM623" s="12"/>
    </row>
    <row r="624" spans="18:39" x14ac:dyDescent="0.25">
      <c r="R624" s="12"/>
      <c r="S624" s="12"/>
      <c r="U624" s="122"/>
      <c r="V624" s="12"/>
      <c r="AD624" s="200"/>
      <c r="AE624" s="201"/>
      <c r="AF624" s="200"/>
      <c r="AG624" s="209"/>
      <c r="AH624" s="209"/>
      <c r="AM624" s="12"/>
    </row>
    <row r="625" spans="18:39" x14ac:dyDescent="0.25">
      <c r="R625" s="12"/>
      <c r="S625" s="12"/>
      <c r="U625" s="122"/>
      <c r="V625" s="12"/>
      <c r="AD625" s="200"/>
      <c r="AE625" s="201"/>
      <c r="AF625" s="200"/>
      <c r="AG625" s="209"/>
      <c r="AH625" s="209"/>
      <c r="AM625" s="12"/>
    </row>
    <row r="626" spans="18:39" x14ac:dyDescent="0.25">
      <c r="R626" s="12"/>
      <c r="S626" s="12"/>
      <c r="U626" s="122"/>
      <c r="V626" s="12"/>
      <c r="AD626" s="200"/>
      <c r="AE626" s="201"/>
      <c r="AF626" s="200"/>
      <c r="AG626" s="209"/>
      <c r="AH626" s="209"/>
      <c r="AM626" s="12"/>
    </row>
    <row r="627" spans="18:39" x14ac:dyDescent="0.25">
      <c r="R627" s="12"/>
      <c r="S627" s="12"/>
      <c r="U627" s="122"/>
      <c r="V627" s="12"/>
      <c r="AD627" s="200"/>
      <c r="AE627" s="201"/>
      <c r="AF627" s="200"/>
      <c r="AG627" s="209"/>
      <c r="AH627" s="209"/>
      <c r="AM627" s="12"/>
    </row>
    <row r="628" spans="18:39" x14ac:dyDescent="0.25">
      <c r="R628" s="12"/>
      <c r="S628" s="12"/>
      <c r="U628" s="122"/>
      <c r="V628" s="12"/>
      <c r="AD628" s="200"/>
      <c r="AE628" s="201"/>
      <c r="AF628" s="200"/>
      <c r="AG628" s="209"/>
      <c r="AH628" s="209"/>
      <c r="AM628" s="12"/>
    </row>
    <row r="629" spans="18:39" x14ac:dyDescent="0.25">
      <c r="R629" s="12"/>
      <c r="S629" s="12"/>
      <c r="U629" s="122"/>
      <c r="V629" s="12"/>
      <c r="AD629" s="200"/>
      <c r="AE629" s="201"/>
      <c r="AF629" s="200"/>
      <c r="AG629" s="209"/>
      <c r="AH629" s="209"/>
      <c r="AM629" s="12"/>
    </row>
    <row r="630" spans="18:39" x14ac:dyDescent="0.25">
      <c r="R630" s="12"/>
      <c r="S630" s="12"/>
      <c r="U630" s="122"/>
      <c r="V630" s="12"/>
      <c r="AD630" s="200"/>
      <c r="AE630" s="201"/>
      <c r="AF630" s="200"/>
      <c r="AG630" s="209"/>
      <c r="AH630" s="209"/>
      <c r="AM630" s="12"/>
    </row>
    <row r="631" spans="18:39" x14ac:dyDescent="0.25">
      <c r="R631" s="12"/>
      <c r="S631" s="12"/>
      <c r="U631" s="122"/>
      <c r="V631" s="12"/>
      <c r="AD631" s="200"/>
      <c r="AE631" s="201"/>
      <c r="AF631" s="200"/>
      <c r="AG631" s="209"/>
      <c r="AH631" s="209"/>
      <c r="AM631" s="12"/>
    </row>
    <row r="632" spans="18:39" x14ac:dyDescent="0.25">
      <c r="R632" s="12"/>
      <c r="S632" s="12"/>
      <c r="U632" s="122"/>
      <c r="V632" s="12"/>
      <c r="AD632" s="200"/>
      <c r="AE632" s="201"/>
      <c r="AF632" s="200"/>
      <c r="AG632" s="209"/>
      <c r="AH632" s="209"/>
      <c r="AM632" s="12"/>
    </row>
    <row r="633" spans="18:39" x14ac:dyDescent="0.25">
      <c r="R633" s="12"/>
      <c r="S633" s="12"/>
      <c r="U633" s="122"/>
      <c r="V633" s="12"/>
      <c r="AD633" s="200"/>
      <c r="AE633" s="201"/>
      <c r="AF633" s="200"/>
      <c r="AG633" s="209"/>
      <c r="AH633" s="209"/>
      <c r="AM633" s="12"/>
    </row>
    <row r="634" spans="18:39" x14ac:dyDescent="0.25">
      <c r="R634" s="12"/>
      <c r="S634" s="12"/>
      <c r="U634" s="122"/>
      <c r="V634" s="12"/>
      <c r="AD634" s="200"/>
      <c r="AE634" s="201"/>
      <c r="AF634" s="200"/>
      <c r="AG634" s="209"/>
      <c r="AH634" s="209"/>
      <c r="AM634" s="12"/>
    </row>
    <row r="635" spans="18:39" x14ac:dyDescent="0.25">
      <c r="R635" s="12"/>
      <c r="S635" s="12"/>
      <c r="U635" s="122"/>
      <c r="V635" s="12"/>
      <c r="AD635" s="200"/>
      <c r="AE635" s="201"/>
      <c r="AF635" s="200"/>
      <c r="AG635" s="209"/>
      <c r="AH635" s="209"/>
      <c r="AM635" s="12"/>
    </row>
    <row r="636" spans="18:39" x14ac:dyDescent="0.25">
      <c r="R636" s="12"/>
      <c r="S636" s="12"/>
      <c r="U636" s="122"/>
      <c r="V636" s="12"/>
      <c r="AD636" s="200"/>
      <c r="AE636" s="201"/>
      <c r="AF636" s="200"/>
      <c r="AG636" s="209"/>
      <c r="AH636" s="209"/>
      <c r="AM636" s="12"/>
    </row>
    <row r="637" spans="18:39" x14ac:dyDescent="0.25">
      <c r="R637" s="12"/>
      <c r="S637" s="12"/>
      <c r="U637" s="122"/>
      <c r="V637" s="12"/>
      <c r="AD637" s="200"/>
      <c r="AE637" s="201"/>
      <c r="AF637" s="200"/>
      <c r="AG637" s="209"/>
      <c r="AH637" s="209"/>
      <c r="AM637" s="12"/>
    </row>
    <row r="638" spans="18:39" x14ac:dyDescent="0.25">
      <c r="R638" s="12"/>
      <c r="S638" s="12"/>
      <c r="U638" s="122"/>
      <c r="V638" s="12"/>
      <c r="AD638" s="200"/>
      <c r="AE638" s="201"/>
      <c r="AF638" s="200"/>
      <c r="AG638" s="209"/>
      <c r="AH638" s="209"/>
      <c r="AM638" s="12"/>
    </row>
    <row r="639" spans="18:39" x14ac:dyDescent="0.25">
      <c r="R639" s="12"/>
      <c r="S639" s="12"/>
      <c r="U639" s="122"/>
      <c r="V639" s="12"/>
      <c r="AD639" s="200"/>
      <c r="AE639" s="201"/>
      <c r="AF639" s="200"/>
      <c r="AG639" s="209"/>
      <c r="AH639" s="209"/>
      <c r="AM639" s="12"/>
    </row>
    <row r="640" spans="18:39" x14ac:dyDescent="0.25">
      <c r="R640" s="12"/>
      <c r="S640" s="12"/>
      <c r="U640" s="122"/>
      <c r="V640" s="12"/>
      <c r="AD640" s="200"/>
      <c r="AE640" s="201"/>
      <c r="AF640" s="200"/>
      <c r="AG640" s="209"/>
      <c r="AH640" s="209"/>
      <c r="AM640" s="12"/>
    </row>
    <row r="641" spans="18:39" x14ac:dyDescent="0.25">
      <c r="R641" s="12"/>
      <c r="S641" s="12"/>
      <c r="U641" s="122"/>
      <c r="V641" s="12"/>
      <c r="AD641" s="200"/>
      <c r="AE641" s="201"/>
      <c r="AF641" s="200"/>
      <c r="AG641" s="209"/>
      <c r="AH641" s="209"/>
      <c r="AM641" s="12"/>
    </row>
    <row r="642" spans="18:39" x14ac:dyDescent="0.25">
      <c r="R642" s="12"/>
      <c r="S642" s="12"/>
      <c r="U642" s="122"/>
      <c r="V642" s="12"/>
      <c r="AD642" s="200"/>
      <c r="AE642" s="201"/>
      <c r="AF642" s="200"/>
      <c r="AG642" s="209"/>
      <c r="AH642" s="209"/>
      <c r="AM642" s="12"/>
    </row>
    <row r="643" spans="18:39" x14ac:dyDescent="0.25">
      <c r="R643" s="12"/>
      <c r="S643" s="12"/>
      <c r="U643" s="122"/>
      <c r="V643" s="12"/>
      <c r="AD643" s="200"/>
      <c r="AE643" s="201"/>
      <c r="AF643" s="200"/>
      <c r="AG643" s="209"/>
      <c r="AH643" s="209"/>
      <c r="AM643" s="12"/>
    </row>
    <row r="644" spans="18:39" x14ac:dyDescent="0.25">
      <c r="R644" s="12"/>
      <c r="S644" s="12"/>
      <c r="U644" s="122"/>
      <c r="V644" s="12"/>
      <c r="AD644" s="200"/>
      <c r="AE644" s="201"/>
      <c r="AF644" s="200"/>
      <c r="AG644" s="209"/>
      <c r="AH644" s="209"/>
      <c r="AM644" s="12"/>
    </row>
    <row r="645" spans="18:39" x14ac:dyDescent="0.25">
      <c r="R645" s="12"/>
      <c r="S645" s="12"/>
      <c r="U645" s="122"/>
      <c r="V645" s="12"/>
      <c r="AD645" s="200"/>
      <c r="AE645" s="201"/>
      <c r="AF645" s="200"/>
      <c r="AG645" s="209"/>
      <c r="AH645" s="209"/>
      <c r="AM645" s="12"/>
    </row>
    <row r="646" spans="18:39" x14ac:dyDescent="0.25">
      <c r="R646" s="12"/>
      <c r="S646" s="12"/>
      <c r="U646" s="122"/>
      <c r="V646" s="12"/>
      <c r="AD646" s="200"/>
      <c r="AE646" s="201"/>
      <c r="AF646" s="200"/>
      <c r="AG646" s="209"/>
      <c r="AH646" s="209"/>
      <c r="AM646" s="12"/>
    </row>
    <row r="647" spans="18:39" x14ac:dyDescent="0.25">
      <c r="R647" s="12"/>
      <c r="S647" s="12"/>
      <c r="U647" s="122"/>
      <c r="V647" s="12"/>
      <c r="AD647" s="200"/>
      <c r="AE647" s="201"/>
      <c r="AF647" s="200"/>
      <c r="AG647" s="209"/>
      <c r="AH647" s="209"/>
      <c r="AM647" s="12"/>
    </row>
    <row r="648" spans="18:39" x14ac:dyDescent="0.25">
      <c r="R648" s="12"/>
      <c r="S648" s="12"/>
      <c r="U648" s="122"/>
      <c r="V648" s="12"/>
      <c r="AD648" s="200"/>
      <c r="AE648" s="201"/>
      <c r="AF648" s="200"/>
      <c r="AG648" s="209"/>
      <c r="AH648" s="209"/>
      <c r="AM648" s="12"/>
    </row>
    <row r="649" spans="18:39" x14ac:dyDescent="0.25">
      <c r="R649" s="12"/>
      <c r="S649" s="12"/>
      <c r="U649" s="122"/>
      <c r="V649" s="12"/>
      <c r="AD649" s="200"/>
      <c r="AE649" s="201"/>
      <c r="AF649" s="200"/>
      <c r="AG649" s="209"/>
      <c r="AH649" s="209"/>
      <c r="AM649" s="12"/>
    </row>
    <row r="650" spans="18:39" x14ac:dyDescent="0.25">
      <c r="R650" s="12"/>
      <c r="S650" s="12"/>
      <c r="U650" s="122"/>
      <c r="V650" s="12"/>
      <c r="AD650" s="200"/>
      <c r="AE650" s="201"/>
      <c r="AF650" s="200"/>
      <c r="AG650" s="209"/>
      <c r="AH650" s="209"/>
      <c r="AM650" s="12"/>
    </row>
    <row r="651" spans="18:39" x14ac:dyDescent="0.25">
      <c r="R651" s="12"/>
      <c r="S651" s="12"/>
      <c r="U651" s="122"/>
      <c r="V651" s="12"/>
      <c r="AD651" s="200"/>
      <c r="AE651" s="201"/>
      <c r="AF651" s="200"/>
      <c r="AG651" s="209"/>
      <c r="AH651" s="209"/>
      <c r="AM651" s="12"/>
    </row>
    <row r="652" spans="18:39" x14ac:dyDescent="0.25">
      <c r="R652" s="12"/>
      <c r="S652" s="12"/>
      <c r="U652" s="122"/>
      <c r="V652" s="12"/>
      <c r="AD652" s="200"/>
      <c r="AE652" s="201"/>
      <c r="AF652" s="200"/>
      <c r="AG652" s="209"/>
      <c r="AH652" s="209"/>
      <c r="AM652" s="12"/>
    </row>
    <row r="653" spans="18:39" x14ac:dyDescent="0.25">
      <c r="R653" s="12"/>
      <c r="S653" s="12"/>
      <c r="U653" s="122"/>
      <c r="V653" s="12"/>
      <c r="AD653" s="200"/>
      <c r="AE653" s="201"/>
      <c r="AF653" s="200"/>
      <c r="AG653" s="209"/>
      <c r="AH653" s="209"/>
      <c r="AM653" s="12"/>
    </row>
    <row r="654" spans="18:39" x14ac:dyDescent="0.25">
      <c r="R654" s="12"/>
      <c r="S654" s="12"/>
      <c r="U654" s="122"/>
      <c r="V654" s="12"/>
      <c r="AD654" s="200"/>
      <c r="AE654" s="201"/>
      <c r="AF654" s="200"/>
      <c r="AG654" s="209"/>
      <c r="AH654" s="209"/>
      <c r="AM654" s="12"/>
    </row>
    <row r="655" spans="18:39" x14ac:dyDescent="0.25">
      <c r="R655" s="12"/>
      <c r="S655" s="12"/>
      <c r="U655" s="122"/>
      <c r="V655" s="12"/>
      <c r="AD655" s="200"/>
      <c r="AE655" s="201"/>
      <c r="AF655" s="200"/>
      <c r="AG655" s="209"/>
      <c r="AH655" s="209"/>
      <c r="AM655" s="12"/>
    </row>
    <row r="656" spans="18:39" x14ac:dyDescent="0.25">
      <c r="R656" s="12"/>
      <c r="S656" s="12"/>
      <c r="U656" s="122"/>
      <c r="V656" s="12"/>
      <c r="AD656" s="200"/>
      <c r="AE656" s="201"/>
      <c r="AF656" s="200"/>
      <c r="AG656" s="209"/>
      <c r="AH656" s="209"/>
      <c r="AM656" s="12"/>
    </row>
    <row r="657" spans="18:39" x14ac:dyDescent="0.25">
      <c r="R657" s="12"/>
      <c r="S657" s="12"/>
      <c r="U657" s="122"/>
      <c r="V657" s="12"/>
      <c r="AD657" s="200"/>
      <c r="AE657" s="201"/>
      <c r="AF657" s="200"/>
      <c r="AG657" s="209"/>
      <c r="AH657" s="209"/>
      <c r="AM657" s="12"/>
    </row>
    <row r="658" spans="18:39" x14ac:dyDescent="0.25">
      <c r="R658" s="12"/>
      <c r="S658" s="12"/>
      <c r="U658" s="122"/>
      <c r="V658" s="12"/>
      <c r="AD658" s="200"/>
      <c r="AE658" s="201"/>
      <c r="AF658" s="200"/>
      <c r="AG658" s="209"/>
      <c r="AH658" s="209"/>
      <c r="AM658" s="12"/>
    </row>
    <row r="659" spans="18:39" x14ac:dyDescent="0.25">
      <c r="R659" s="12"/>
      <c r="S659" s="12"/>
      <c r="U659" s="122"/>
      <c r="V659" s="12"/>
      <c r="AD659" s="200"/>
      <c r="AE659" s="201"/>
      <c r="AF659" s="200"/>
      <c r="AG659" s="209"/>
      <c r="AH659" s="209"/>
      <c r="AM659" s="12"/>
    </row>
    <row r="660" spans="18:39" x14ac:dyDescent="0.25">
      <c r="R660" s="12"/>
      <c r="S660" s="12"/>
      <c r="U660" s="122"/>
      <c r="V660" s="12"/>
      <c r="AD660" s="200"/>
      <c r="AE660" s="201"/>
      <c r="AF660" s="200"/>
      <c r="AG660" s="209"/>
      <c r="AH660" s="209"/>
      <c r="AM660" s="12"/>
    </row>
    <row r="661" spans="18:39" x14ac:dyDescent="0.25">
      <c r="R661" s="12"/>
      <c r="S661" s="12"/>
      <c r="U661" s="122"/>
      <c r="V661" s="12"/>
      <c r="AD661" s="200"/>
      <c r="AE661" s="201"/>
      <c r="AF661" s="200"/>
      <c r="AG661" s="209"/>
      <c r="AH661" s="209"/>
      <c r="AM661" s="12"/>
    </row>
    <row r="662" spans="18:39" x14ac:dyDescent="0.25">
      <c r="R662" s="12"/>
      <c r="S662" s="12"/>
      <c r="U662" s="122"/>
      <c r="V662" s="12"/>
      <c r="AD662" s="200"/>
      <c r="AE662" s="201"/>
      <c r="AF662" s="200"/>
      <c r="AG662" s="209"/>
      <c r="AH662" s="209"/>
      <c r="AM662" s="12"/>
    </row>
    <row r="663" spans="18:39" x14ac:dyDescent="0.25">
      <c r="R663" s="12"/>
      <c r="S663" s="12"/>
      <c r="U663" s="122"/>
      <c r="V663" s="12"/>
      <c r="AD663" s="200"/>
      <c r="AE663" s="201"/>
      <c r="AF663" s="200"/>
      <c r="AG663" s="209"/>
      <c r="AH663" s="209"/>
      <c r="AM663" s="12"/>
    </row>
    <row r="664" spans="18:39" x14ac:dyDescent="0.25">
      <c r="R664" s="12"/>
      <c r="S664" s="12"/>
      <c r="U664" s="122"/>
      <c r="V664" s="12"/>
      <c r="AD664" s="200"/>
      <c r="AE664" s="201"/>
      <c r="AF664" s="200"/>
      <c r="AG664" s="209"/>
      <c r="AH664" s="209"/>
      <c r="AM664" s="12"/>
    </row>
    <row r="665" spans="18:39" x14ac:dyDescent="0.25">
      <c r="R665" s="12"/>
      <c r="S665" s="12"/>
      <c r="U665" s="122"/>
      <c r="V665" s="12"/>
      <c r="AD665" s="200"/>
      <c r="AE665" s="201"/>
      <c r="AF665" s="200"/>
      <c r="AG665" s="209"/>
      <c r="AH665" s="209"/>
      <c r="AM665" s="12"/>
    </row>
    <row r="666" spans="18:39" x14ac:dyDescent="0.25">
      <c r="R666" s="12"/>
      <c r="S666" s="12"/>
      <c r="U666" s="122"/>
      <c r="V666" s="12"/>
      <c r="AD666" s="200"/>
      <c r="AE666" s="201"/>
      <c r="AF666" s="200"/>
      <c r="AG666" s="209"/>
      <c r="AH666" s="209"/>
      <c r="AM666" s="12"/>
    </row>
    <row r="667" spans="18:39" x14ac:dyDescent="0.25">
      <c r="R667" s="12"/>
      <c r="S667" s="12"/>
      <c r="U667" s="122"/>
      <c r="V667" s="12"/>
      <c r="AD667" s="200"/>
      <c r="AE667" s="201"/>
      <c r="AF667" s="200"/>
      <c r="AG667" s="209"/>
      <c r="AH667" s="209"/>
      <c r="AM667" s="12"/>
    </row>
    <row r="668" spans="18:39" x14ac:dyDescent="0.25">
      <c r="R668" s="12"/>
      <c r="S668" s="12"/>
      <c r="U668" s="122"/>
      <c r="V668" s="12"/>
      <c r="AD668" s="200"/>
      <c r="AE668" s="201"/>
      <c r="AF668" s="200"/>
      <c r="AG668" s="209"/>
      <c r="AH668" s="209"/>
      <c r="AM668" s="12"/>
    </row>
    <row r="669" spans="18:39" x14ac:dyDescent="0.25">
      <c r="R669" s="12"/>
      <c r="S669" s="12"/>
      <c r="U669" s="122"/>
      <c r="V669" s="12"/>
      <c r="AD669" s="200"/>
      <c r="AE669" s="201"/>
      <c r="AF669" s="200"/>
      <c r="AG669" s="209"/>
      <c r="AH669" s="209"/>
      <c r="AM669" s="12"/>
    </row>
    <row r="670" spans="18:39" x14ac:dyDescent="0.25">
      <c r="R670" s="12"/>
      <c r="S670" s="12"/>
      <c r="U670" s="122"/>
      <c r="V670" s="12"/>
      <c r="AD670" s="200"/>
      <c r="AE670" s="201"/>
      <c r="AF670" s="200"/>
      <c r="AG670" s="209"/>
      <c r="AH670" s="209"/>
      <c r="AM670" s="12"/>
    </row>
    <row r="671" spans="18:39" x14ac:dyDescent="0.25">
      <c r="R671" s="12"/>
      <c r="S671" s="12"/>
      <c r="U671" s="122"/>
      <c r="V671" s="12"/>
      <c r="AD671" s="200"/>
      <c r="AE671" s="201"/>
      <c r="AF671" s="200"/>
      <c r="AG671" s="209"/>
      <c r="AH671" s="209"/>
      <c r="AM671" s="12"/>
    </row>
    <row r="672" spans="18:39" x14ac:dyDescent="0.25">
      <c r="R672" s="12"/>
      <c r="S672" s="12"/>
      <c r="U672" s="122"/>
      <c r="V672" s="12"/>
      <c r="AD672" s="200"/>
      <c r="AE672" s="201"/>
      <c r="AF672" s="200"/>
      <c r="AG672" s="209"/>
      <c r="AH672" s="209"/>
      <c r="AM672" s="12"/>
    </row>
    <row r="673" spans="18:39" x14ac:dyDescent="0.25">
      <c r="R673" s="12"/>
      <c r="S673" s="12"/>
      <c r="U673" s="122"/>
      <c r="V673" s="12"/>
      <c r="AD673" s="200"/>
      <c r="AE673" s="201"/>
      <c r="AF673" s="200"/>
      <c r="AG673" s="209"/>
      <c r="AH673" s="209"/>
      <c r="AM673" s="12"/>
    </row>
    <row r="674" spans="18:39" x14ac:dyDescent="0.25">
      <c r="R674" s="12"/>
      <c r="S674" s="12"/>
      <c r="U674" s="122"/>
      <c r="V674" s="12"/>
      <c r="AD674" s="200"/>
      <c r="AE674" s="201"/>
      <c r="AF674" s="200"/>
      <c r="AG674" s="209"/>
      <c r="AH674" s="209"/>
      <c r="AM674" s="12"/>
    </row>
    <row r="675" spans="18:39" x14ac:dyDescent="0.25">
      <c r="R675" s="12"/>
      <c r="S675" s="12"/>
      <c r="U675" s="122"/>
      <c r="V675" s="12"/>
      <c r="AD675" s="200"/>
      <c r="AE675" s="201"/>
      <c r="AF675" s="200"/>
      <c r="AG675" s="209"/>
      <c r="AH675" s="209"/>
      <c r="AM675" s="12"/>
    </row>
    <row r="676" spans="18:39" x14ac:dyDescent="0.25">
      <c r="R676" s="12"/>
      <c r="S676" s="12"/>
      <c r="U676" s="122"/>
      <c r="V676" s="12"/>
      <c r="AD676" s="200"/>
      <c r="AE676" s="201"/>
      <c r="AF676" s="200"/>
      <c r="AG676" s="209"/>
      <c r="AH676" s="209"/>
      <c r="AM676" s="12"/>
    </row>
    <row r="677" spans="18:39" x14ac:dyDescent="0.25">
      <c r="R677" s="12"/>
      <c r="S677" s="12"/>
      <c r="U677" s="122"/>
      <c r="V677" s="12"/>
      <c r="AD677" s="200"/>
      <c r="AE677" s="201"/>
      <c r="AF677" s="200"/>
      <c r="AG677" s="209"/>
      <c r="AH677" s="209"/>
      <c r="AM677" s="12"/>
    </row>
    <row r="678" spans="18:39" x14ac:dyDescent="0.25">
      <c r="R678" s="12"/>
      <c r="S678" s="12"/>
      <c r="U678" s="122"/>
      <c r="V678" s="12"/>
      <c r="AD678" s="200"/>
      <c r="AE678" s="201"/>
      <c r="AF678" s="200"/>
      <c r="AG678" s="209"/>
      <c r="AH678" s="209"/>
      <c r="AM678" s="12"/>
    </row>
    <row r="679" spans="18:39" x14ac:dyDescent="0.25">
      <c r="R679" s="12"/>
      <c r="S679" s="12"/>
      <c r="U679" s="122"/>
      <c r="V679" s="12"/>
      <c r="AD679" s="200"/>
      <c r="AE679" s="201"/>
      <c r="AF679" s="200"/>
      <c r="AG679" s="209"/>
      <c r="AH679" s="209"/>
      <c r="AM679" s="12"/>
    </row>
    <row r="680" spans="18:39" x14ac:dyDescent="0.25">
      <c r="R680" s="12"/>
      <c r="S680" s="12"/>
      <c r="U680" s="122"/>
      <c r="V680" s="12"/>
      <c r="AD680" s="200"/>
      <c r="AE680" s="201"/>
      <c r="AF680" s="200"/>
      <c r="AG680" s="209"/>
      <c r="AH680" s="209"/>
      <c r="AM680" s="12"/>
    </row>
    <row r="681" spans="18:39" x14ac:dyDescent="0.25">
      <c r="R681" s="12"/>
      <c r="S681" s="12"/>
      <c r="U681" s="122"/>
      <c r="V681" s="12"/>
      <c r="AD681" s="200"/>
      <c r="AE681" s="201"/>
      <c r="AF681" s="200"/>
      <c r="AG681" s="209"/>
      <c r="AH681" s="209"/>
      <c r="AM681" s="12"/>
    </row>
    <row r="682" spans="18:39" x14ac:dyDescent="0.25">
      <c r="R682" s="12"/>
      <c r="S682" s="12"/>
      <c r="U682" s="122"/>
      <c r="V682" s="12"/>
      <c r="AD682" s="200"/>
      <c r="AE682" s="201"/>
      <c r="AF682" s="200"/>
      <c r="AG682" s="209"/>
      <c r="AH682" s="209"/>
      <c r="AM682" s="12"/>
    </row>
    <row r="683" spans="18:39" x14ac:dyDescent="0.25">
      <c r="R683" s="12"/>
      <c r="S683" s="12"/>
      <c r="U683" s="122"/>
      <c r="V683" s="12"/>
      <c r="AD683" s="200"/>
      <c r="AE683" s="201"/>
      <c r="AF683" s="200"/>
      <c r="AG683" s="209"/>
      <c r="AH683" s="209"/>
      <c r="AM683" s="12"/>
    </row>
    <row r="684" spans="18:39" x14ac:dyDescent="0.25">
      <c r="R684" s="12"/>
      <c r="S684" s="12"/>
      <c r="U684" s="122"/>
      <c r="V684" s="12"/>
      <c r="AD684" s="200"/>
      <c r="AE684" s="201"/>
      <c r="AF684" s="200"/>
      <c r="AG684" s="209"/>
      <c r="AH684" s="209"/>
      <c r="AM684" s="12"/>
    </row>
    <row r="685" spans="18:39" x14ac:dyDescent="0.25">
      <c r="R685" s="12"/>
      <c r="S685" s="12"/>
      <c r="U685" s="122"/>
      <c r="V685" s="12"/>
      <c r="AD685" s="200"/>
      <c r="AE685" s="201"/>
      <c r="AF685" s="200"/>
      <c r="AG685" s="209"/>
      <c r="AH685" s="209"/>
      <c r="AM685" s="12"/>
    </row>
    <row r="686" spans="18:39" x14ac:dyDescent="0.25">
      <c r="R686" s="12"/>
      <c r="S686" s="12"/>
      <c r="U686" s="122"/>
      <c r="V686" s="12"/>
      <c r="AD686" s="200"/>
      <c r="AE686" s="201"/>
      <c r="AF686" s="200"/>
      <c r="AG686" s="209"/>
      <c r="AH686" s="209"/>
      <c r="AM686" s="12"/>
    </row>
    <row r="687" spans="18:39" x14ac:dyDescent="0.25">
      <c r="R687" s="12"/>
      <c r="S687" s="12"/>
      <c r="U687" s="122"/>
      <c r="V687" s="12"/>
      <c r="AD687" s="200"/>
      <c r="AE687" s="201"/>
      <c r="AF687" s="200"/>
      <c r="AG687" s="209"/>
      <c r="AH687" s="209"/>
      <c r="AM687" s="12"/>
    </row>
    <row r="688" spans="18:39" x14ac:dyDescent="0.25">
      <c r="R688" s="12"/>
      <c r="S688" s="12"/>
      <c r="U688" s="122"/>
      <c r="V688" s="12"/>
      <c r="AD688" s="200"/>
      <c r="AE688" s="201"/>
      <c r="AF688" s="200"/>
      <c r="AG688" s="209"/>
      <c r="AH688" s="209"/>
      <c r="AM688" s="12"/>
    </row>
    <row r="689" spans="18:39" x14ac:dyDescent="0.25">
      <c r="R689" s="12"/>
      <c r="S689" s="12"/>
      <c r="U689" s="122"/>
      <c r="V689" s="12"/>
      <c r="AD689" s="200"/>
      <c r="AE689" s="201"/>
      <c r="AF689" s="200"/>
      <c r="AG689" s="209"/>
      <c r="AH689" s="209"/>
      <c r="AM689" s="12"/>
    </row>
    <row r="690" spans="18:39" x14ac:dyDescent="0.25">
      <c r="R690" s="12"/>
      <c r="S690" s="12"/>
      <c r="U690" s="122"/>
      <c r="V690" s="12"/>
      <c r="AD690" s="200"/>
      <c r="AE690" s="201"/>
      <c r="AF690" s="200"/>
      <c r="AG690" s="209"/>
      <c r="AH690" s="209"/>
      <c r="AM690" s="12"/>
    </row>
    <row r="691" spans="18:39" x14ac:dyDescent="0.25">
      <c r="R691" s="12"/>
      <c r="S691" s="12"/>
      <c r="U691" s="122"/>
      <c r="V691" s="12"/>
      <c r="AD691" s="200"/>
      <c r="AE691" s="201"/>
      <c r="AF691" s="200"/>
      <c r="AG691" s="209"/>
      <c r="AH691" s="209"/>
      <c r="AM691" s="12"/>
    </row>
    <row r="692" spans="18:39" x14ac:dyDescent="0.25">
      <c r="R692" s="12"/>
      <c r="S692" s="12"/>
      <c r="U692" s="122"/>
      <c r="V692" s="12"/>
      <c r="AD692" s="200"/>
      <c r="AE692" s="201"/>
      <c r="AF692" s="200"/>
      <c r="AG692" s="209"/>
      <c r="AH692" s="209"/>
      <c r="AM692" s="12"/>
    </row>
    <row r="693" spans="18:39" x14ac:dyDescent="0.25">
      <c r="R693" s="12"/>
      <c r="S693" s="12"/>
      <c r="U693" s="122"/>
      <c r="V693" s="12"/>
      <c r="AD693" s="200"/>
      <c r="AE693" s="201"/>
      <c r="AF693" s="200"/>
      <c r="AG693" s="209"/>
      <c r="AH693" s="209"/>
      <c r="AM693" s="12"/>
    </row>
    <row r="694" spans="18:39" x14ac:dyDescent="0.25">
      <c r="R694" s="12"/>
      <c r="S694" s="12"/>
      <c r="U694" s="122"/>
      <c r="V694" s="12"/>
      <c r="AD694" s="200"/>
      <c r="AE694" s="201"/>
      <c r="AF694" s="200"/>
      <c r="AG694" s="209"/>
      <c r="AH694" s="209"/>
      <c r="AM694" s="12"/>
    </row>
    <row r="695" spans="18:39" x14ac:dyDescent="0.25">
      <c r="R695" s="12"/>
      <c r="S695" s="12"/>
      <c r="U695" s="122"/>
      <c r="V695" s="12"/>
      <c r="AD695" s="200"/>
      <c r="AE695" s="201"/>
      <c r="AF695" s="200"/>
      <c r="AG695" s="209"/>
      <c r="AH695" s="209"/>
      <c r="AM695" s="12"/>
    </row>
    <row r="696" spans="18:39" x14ac:dyDescent="0.25">
      <c r="R696" s="12"/>
      <c r="S696" s="12"/>
      <c r="U696" s="122"/>
      <c r="V696" s="12"/>
      <c r="AD696" s="200"/>
      <c r="AE696" s="201"/>
      <c r="AF696" s="200"/>
      <c r="AG696" s="209"/>
      <c r="AH696" s="209"/>
      <c r="AM696" s="12"/>
    </row>
    <row r="697" spans="18:39" x14ac:dyDescent="0.25">
      <c r="R697" s="12"/>
      <c r="S697" s="12"/>
      <c r="U697" s="122"/>
      <c r="V697" s="12"/>
      <c r="AD697" s="200"/>
      <c r="AE697" s="201"/>
      <c r="AF697" s="200"/>
      <c r="AG697" s="209"/>
      <c r="AH697" s="209"/>
      <c r="AM697" s="12"/>
    </row>
    <row r="698" spans="18:39" x14ac:dyDescent="0.25">
      <c r="R698" s="12"/>
      <c r="S698" s="12"/>
      <c r="U698" s="122"/>
      <c r="V698" s="12"/>
      <c r="AD698" s="200"/>
      <c r="AE698" s="201"/>
      <c r="AF698" s="200"/>
      <c r="AG698" s="209"/>
      <c r="AH698" s="209"/>
      <c r="AM698" s="12"/>
    </row>
    <row r="699" spans="18:39" x14ac:dyDescent="0.25">
      <c r="R699" s="12"/>
      <c r="S699" s="12"/>
      <c r="U699" s="122"/>
      <c r="V699" s="12"/>
      <c r="AD699" s="200"/>
      <c r="AE699" s="201"/>
      <c r="AF699" s="200"/>
      <c r="AG699" s="209"/>
      <c r="AH699" s="209"/>
      <c r="AM699" s="12"/>
    </row>
    <row r="700" spans="18:39" x14ac:dyDescent="0.25">
      <c r="R700" s="12"/>
      <c r="S700" s="12"/>
      <c r="U700" s="122"/>
      <c r="V700" s="12"/>
      <c r="AD700" s="200"/>
      <c r="AE700" s="201"/>
      <c r="AF700" s="200"/>
      <c r="AG700" s="209"/>
      <c r="AH700" s="209"/>
      <c r="AM700" s="12"/>
    </row>
    <row r="701" spans="18:39" x14ac:dyDescent="0.25">
      <c r="R701" s="12"/>
      <c r="S701" s="12"/>
      <c r="U701" s="122"/>
      <c r="V701" s="12"/>
      <c r="AD701" s="200"/>
      <c r="AE701" s="201"/>
      <c r="AF701" s="200"/>
      <c r="AG701" s="209"/>
      <c r="AH701" s="209"/>
      <c r="AM701" s="12"/>
    </row>
    <row r="702" spans="18:39" x14ac:dyDescent="0.25">
      <c r="R702" s="12"/>
      <c r="S702" s="12"/>
      <c r="U702" s="122"/>
      <c r="V702" s="12"/>
      <c r="AD702" s="200"/>
      <c r="AE702" s="201"/>
      <c r="AF702" s="200"/>
      <c r="AG702" s="209"/>
      <c r="AH702" s="209"/>
      <c r="AM702" s="12"/>
    </row>
    <row r="703" spans="18:39" x14ac:dyDescent="0.25">
      <c r="R703" s="12"/>
      <c r="S703" s="12"/>
      <c r="U703" s="122"/>
      <c r="V703" s="12"/>
      <c r="AD703" s="200"/>
      <c r="AE703" s="201"/>
      <c r="AF703" s="200"/>
      <c r="AG703" s="209"/>
      <c r="AH703" s="209"/>
      <c r="AM703" s="12"/>
    </row>
    <row r="704" spans="18:39" x14ac:dyDescent="0.25">
      <c r="R704" s="12"/>
      <c r="S704" s="12"/>
      <c r="U704" s="122"/>
      <c r="V704" s="12"/>
      <c r="AD704" s="200"/>
      <c r="AE704" s="201"/>
      <c r="AF704" s="200"/>
      <c r="AG704" s="209"/>
      <c r="AH704" s="209"/>
      <c r="AM704" s="12"/>
    </row>
    <row r="705" spans="18:39" x14ac:dyDescent="0.25">
      <c r="R705" s="12"/>
      <c r="S705" s="12"/>
      <c r="U705" s="122"/>
      <c r="V705" s="12"/>
      <c r="AD705" s="200"/>
      <c r="AE705" s="201"/>
      <c r="AF705" s="200"/>
      <c r="AG705" s="209"/>
      <c r="AH705" s="209"/>
      <c r="AM705" s="12"/>
    </row>
    <row r="706" spans="18:39" x14ac:dyDescent="0.25">
      <c r="R706" s="12"/>
      <c r="S706" s="12"/>
      <c r="U706" s="122"/>
      <c r="V706" s="12"/>
      <c r="AD706" s="200"/>
      <c r="AE706" s="201"/>
      <c r="AF706" s="200"/>
      <c r="AG706" s="209"/>
      <c r="AH706" s="209"/>
      <c r="AM706" s="12"/>
    </row>
    <row r="707" spans="18:39" x14ac:dyDescent="0.25">
      <c r="R707" s="12"/>
      <c r="S707" s="12"/>
      <c r="U707" s="122"/>
      <c r="V707" s="12"/>
      <c r="AD707" s="200"/>
      <c r="AE707" s="201"/>
      <c r="AF707" s="200"/>
      <c r="AG707" s="209"/>
      <c r="AH707" s="209"/>
      <c r="AM707" s="12"/>
    </row>
    <row r="708" spans="18:39" x14ac:dyDescent="0.25">
      <c r="R708" s="12"/>
      <c r="S708" s="12"/>
      <c r="U708" s="122"/>
      <c r="V708" s="12"/>
      <c r="AD708" s="200"/>
      <c r="AE708" s="201"/>
      <c r="AF708" s="200"/>
      <c r="AG708" s="209"/>
      <c r="AH708" s="209"/>
      <c r="AM708" s="12"/>
    </row>
    <row r="709" spans="18:39" x14ac:dyDescent="0.25">
      <c r="R709" s="12"/>
      <c r="S709" s="12"/>
      <c r="U709" s="122"/>
      <c r="V709" s="12"/>
      <c r="AD709" s="200"/>
      <c r="AE709" s="201"/>
      <c r="AF709" s="200"/>
      <c r="AG709" s="209"/>
      <c r="AH709" s="209"/>
      <c r="AM709" s="12"/>
    </row>
    <row r="710" spans="18:39" x14ac:dyDescent="0.25">
      <c r="R710" s="12"/>
      <c r="S710" s="12"/>
      <c r="U710" s="122"/>
      <c r="V710" s="12"/>
      <c r="AD710" s="200"/>
      <c r="AE710" s="201"/>
      <c r="AF710" s="200"/>
      <c r="AG710" s="209"/>
      <c r="AH710" s="209"/>
      <c r="AM710" s="12"/>
    </row>
    <row r="711" spans="18:39" x14ac:dyDescent="0.25">
      <c r="R711" s="12"/>
      <c r="S711" s="12"/>
      <c r="U711" s="122"/>
      <c r="V711" s="12"/>
      <c r="AD711" s="200"/>
      <c r="AE711" s="201"/>
      <c r="AF711" s="200"/>
      <c r="AG711" s="209"/>
      <c r="AH711" s="209"/>
      <c r="AM711" s="12"/>
    </row>
    <row r="712" spans="18:39" x14ac:dyDescent="0.25">
      <c r="R712" s="12"/>
      <c r="S712" s="12"/>
      <c r="U712" s="122"/>
      <c r="V712" s="12"/>
      <c r="AD712" s="200"/>
      <c r="AE712" s="201"/>
      <c r="AF712" s="200"/>
      <c r="AG712" s="209"/>
      <c r="AH712" s="209"/>
      <c r="AM712" s="12"/>
    </row>
    <row r="713" spans="18:39" x14ac:dyDescent="0.25">
      <c r="R713" s="12"/>
      <c r="S713" s="12"/>
    </row>
    <row r="714" spans="18:39" x14ac:dyDescent="0.25">
      <c r="R714" s="12"/>
      <c r="S714" s="12"/>
    </row>
    <row r="715" spans="18:39" x14ac:dyDescent="0.25">
      <c r="R715" s="12"/>
      <c r="S715" s="12"/>
    </row>
    <row r="716" spans="18:39" x14ac:dyDescent="0.25">
      <c r="R716" s="12"/>
      <c r="S716" s="12"/>
    </row>
    <row r="717" spans="18:39" x14ac:dyDescent="0.25">
      <c r="R717" s="12"/>
      <c r="S717" s="12"/>
    </row>
    <row r="718" spans="18:39" x14ac:dyDescent="0.25">
      <c r="R718" s="12"/>
      <c r="S718" s="12"/>
    </row>
    <row r="719" spans="18:39" x14ac:dyDescent="0.25">
      <c r="R719" s="12"/>
      <c r="S719" s="12"/>
    </row>
    <row r="720" spans="18:39" x14ac:dyDescent="0.25">
      <c r="R720" s="12"/>
      <c r="S720" s="12"/>
    </row>
    <row r="721" spans="18:19" x14ac:dyDescent="0.25">
      <c r="R721" s="12"/>
      <c r="S721" s="12"/>
    </row>
    <row r="722" spans="18:19" x14ac:dyDescent="0.25">
      <c r="R722" s="12"/>
      <c r="S722" s="12"/>
    </row>
    <row r="723" spans="18:19" x14ac:dyDescent="0.25">
      <c r="R723" s="12"/>
      <c r="S723" s="12"/>
    </row>
    <row r="724" spans="18:19" x14ac:dyDescent="0.25">
      <c r="R724" s="12"/>
      <c r="S724" s="12"/>
    </row>
    <row r="725" spans="18:19" x14ac:dyDescent="0.25">
      <c r="R725" s="12"/>
      <c r="S725" s="12"/>
    </row>
  </sheetData>
  <sheetProtection algorithmName="SHA-512" hashValue="5T/H/deUSuZaLDq1Xp7swWNeLTzk5bWUFPkfBYbSP6vpX2aA03p5pf1PDe5Rkr03tdJz27JqBipnDxBUQQUEkA==" saltValue="huojYMo14HyJA/ygr92ddA==" spinCount="100000" sheet="1" insertRows="0"/>
  <mergeCells count="166">
    <mergeCell ref="AD10:AF10"/>
    <mergeCell ref="Q10:Q11"/>
    <mergeCell ref="S10:AB10"/>
    <mergeCell ref="B3:H7"/>
    <mergeCell ref="Q3:Q5"/>
    <mergeCell ref="Q6:Q7"/>
    <mergeCell ref="B10:B11"/>
    <mergeCell ref="C10:E10"/>
    <mergeCell ref="F10:H10"/>
    <mergeCell ref="I10:K10"/>
    <mergeCell ref="L10:N10"/>
    <mergeCell ref="O10:P10"/>
    <mergeCell ref="AA11:AB11"/>
    <mergeCell ref="I3:N7"/>
    <mergeCell ref="O3:P5"/>
    <mergeCell ref="O6:P7"/>
    <mergeCell ref="AA17:AB17"/>
    <mergeCell ref="AA18:AB18"/>
    <mergeCell ref="AA19:AB19"/>
    <mergeCell ref="AA20:AB20"/>
    <mergeCell ref="AA21:AB21"/>
    <mergeCell ref="AA12:AB12"/>
    <mergeCell ref="AA14:AB14"/>
    <mergeCell ref="AA13:AB13"/>
    <mergeCell ref="AA15:AB15"/>
    <mergeCell ref="AA16:AB16"/>
    <mergeCell ref="AA27:AB27"/>
    <mergeCell ref="AA28:AB28"/>
    <mergeCell ref="AA29:AB29"/>
    <mergeCell ref="AA30:AB30"/>
    <mergeCell ref="AA31:AB31"/>
    <mergeCell ref="AA22:AB22"/>
    <mergeCell ref="AA23:AB23"/>
    <mergeCell ref="AA24:AB24"/>
    <mergeCell ref="AA25:AB25"/>
    <mergeCell ref="AA26:AB26"/>
    <mergeCell ref="AA37:AB37"/>
    <mergeCell ref="AA38:AB38"/>
    <mergeCell ref="AA39:AB39"/>
    <mergeCell ref="AA40:AB40"/>
    <mergeCell ref="AA41:AB41"/>
    <mergeCell ref="AA32:AB32"/>
    <mergeCell ref="AA33:AB33"/>
    <mergeCell ref="AA34:AB34"/>
    <mergeCell ref="AA35:AB35"/>
    <mergeCell ref="AA36:AB36"/>
    <mergeCell ref="AA47:AB47"/>
    <mergeCell ref="AA48:AB48"/>
    <mergeCell ref="AA49:AB49"/>
    <mergeCell ref="AA50:AB50"/>
    <mergeCell ref="AA51:AB51"/>
    <mergeCell ref="AA42:AB42"/>
    <mergeCell ref="AA43:AB43"/>
    <mergeCell ref="AA44:AB44"/>
    <mergeCell ref="AA45:AB45"/>
    <mergeCell ref="AA46:AB46"/>
    <mergeCell ref="AA57:AB57"/>
    <mergeCell ref="AA58:AB58"/>
    <mergeCell ref="AA59:AB59"/>
    <mergeCell ref="AA60:AB60"/>
    <mergeCell ref="AA61:AB61"/>
    <mergeCell ref="AA52:AB52"/>
    <mergeCell ref="AA53:AB53"/>
    <mergeCell ref="AA54:AB54"/>
    <mergeCell ref="AA55:AB55"/>
    <mergeCell ref="AA56:AB56"/>
    <mergeCell ref="AA67:AB67"/>
    <mergeCell ref="AA68:AB68"/>
    <mergeCell ref="AA69:AB69"/>
    <mergeCell ref="AA70:AB70"/>
    <mergeCell ref="AA71:AB71"/>
    <mergeCell ref="AA62:AB62"/>
    <mergeCell ref="AA63:AB63"/>
    <mergeCell ref="AA64:AB64"/>
    <mergeCell ref="AA65:AB65"/>
    <mergeCell ref="AA66:AB66"/>
    <mergeCell ref="AA77:AB77"/>
    <mergeCell ref="AA78:AB78"/>
    <mergeCell ref="AA79:AB79"/>
    <mergeCell ref="AA80:AB80"/>
    <mergeCell ref="AA81:AB81"/>
    <mergeCell ref="AA72:AB72"/>
    <mergeCell ref="AA73:AB73"/>
    <mergeCell ref="AA74:AB74"/>
    <mergeCell ref="AA75:AB75"/>
    <mergeCell ref="AA76:AB76"/>
    <mergeCell ref="AA87:AB87"/>
    <mergeCell ref="AA88:AB88"/>
    <mergeCell ref="AA89:AB89"/>
    <mergeCell ref="AA90:AB90"/>
    <mergeCell ref="AA91:AB91"/>
    <mergeCell ref="AA82:AB82"/>
    <mergeCell ref="AA83:AB83"/>
    <mergeCell ref="AA84:AB84"/>
    <mergeCell ref="AA85:AB85"/>
    <mergeCell ref="AA86:AB86"/>
    <mergeCell ref="AA97:AB97"/>
    <mergeCell ref="AA98:AB98"/>
    <mergeCell ref="AA99:AB99"/>
    <mergeCell ref="AA100:AB100"/>
    <mergeCell ref="AA101:AB101"/>
    <mergeCell ref="AA92:AB92"/>
    <mergeCell ref="AA93:AB93"/>
    <mergeCell ref="AA94:AB94"/>
    <mergeCell ref="AA95:AB95"/>
    <mergeCell ref="AA96:AB96"/>
    <mergeCell ref="AA107:AB107"/>
    <mergeCell ref="AA108:AB108"/>
    <mergeCell ref="AA109:AB109"/>
    <mergeCell ref="AA110:AB110"/>
    <mergeCell ref="AA111:AB111"/>
    <mergeCell ref="AA102:AB102"/>
    <mergeCell ref="AA103:AB103"/>
    <mergeCell ref="AA104:AB104"/>
    <mergeCell ref="AA105:AB105"/>
    <mergeCell ref="AA106:AB106"/>
    <mergeCell ref="AA117:AB117"/>
    <mergeCell ref="AA118:AB118"/>
    <mergeCell ref="AA119:AB119"/>
    <mergeCell ref="AA120:AB120"/>
    <mergeCell ref="AA121:AB121"/>
    <mergeCell ref="AA112:AB112"/>
    <mergeCell ref="AA113:AB113"/>
    <mergeCell ref="AA114:AB114"/>
    <mergeCell ref="AA115:AB115"/>
    <mergeCell ref="AA116:AB116"/>
    <mergeCell ref="AA127:AB127"/>
    <mergeCell ref="AA128:AB128"/>
    <mergeCell ref="AA129:AB129"/>
    <mergeCell ref="AA130:AB130"/>
    <mergeCell ref="AA131:AB131"/>
    <mergeCell ref="AA122:AB122"/>
    <mergeCell ref="AA123:AB123"/>
    <mergeCell ref="AA124:AB124"/>
    <mergeCell ref="AA125:AB125"/>
    <mergeCell ref="AA126:AB126"/>
    <mergeCell ref="AA137:AB137"/>
    <mergeCell ref="AA138:AB138"/>
    <mergeCell ref="AA139:AB139"/>
    <mergeCell ref="AA140:AB140"/>
    <mergeCell ref="AA141:AB141"/>
    <mergeCell ref="AA132:AB132"/>
    <mergeCell ref="AA133:AB133"/>
    <mergeCell ref="AA134:AB134"/>
    <mergeCell ref="AA135:AB135"/>
    <mergeCell ref="AA136:AB136"/>
    <mergeCell ref="AA147:AB147"/>
    <mergeCell ref="AA148:AB148"/>
    <mergeCell ref="AA149:AB149"/>
    <mergeCell ref="AA150:AB150"/>
    <mergeCell ref="AA151:AB151"/>
    <mergeCell ref="AA142:AB142"/>
    <mergeCell ref="AA143:AB143"/>
    <mergeCell ref="AA144:AB144"/>
    <mergeCell ref="AA145:AB145"/>
    <mergeCell ref="AA146:AB146"/>
    <mergeCell ref="AA157:AB157"/>
    <mergeCell ref="AA158:AB158"/>
    <mergeCell ref="AA159:AB159"/>
    <mergeCell ref="AA160:AB160"/>
    <mergeCell ref="AA161:AB161"/>
    <mergeCell ref="AA152:AB152"/>
    <mergeCell ref="AA153:AB153"/>
    <mergeCell ref="AA154:AB154"/>
    <mergeCell ref="AA155:AB155"/>
    <mergeCell ref="AA156:AB156"/>
  </mergeCells>
  <phoneticPr fontId="44" type="noConversion"/>
  <conditionalFormatting sqref="W12:X161">
    <cfRule type="cellIs" dxfId="5" priority="6" operator="equal">
      <formula>"Elegível"</formula>
    </cfRule>
    <cfRule type="cellIs" dxfId="4" priority="7" operator="equal">
      <formula>"Não elegível"</formula>
    </cfRule>
  </conditionalFormatting>
  <conditionalFormatting sqref="AD1:AF1048576">
    <cfRule type="cellIs" dxfId="3" priority="3" operator="lessThan">
      <formula>0</formula>
    </cfRule>
  </conditionalFormatting>
  <conditionalFormatting sqref="AG12:AG161">
    <cfRule type="cellIs" dxfId="2" priority="1" operator="equal">
      <formula>0</formula>
    </cfRule>
  </conditionalFormatting>
  <conditionalFormatting sqref="AH12:AH161">
    <cfRule type="cellIs" dxfId="1" priority="2" operator="equal">
      <formula>1</formula>
    </cfRule>
  </conditionalFormatting>
  <dataValidations count="15">
    <dataValidation type="list" allowBlank="1" showInputMessage="1" showErrorMessage="1" sqref="W12:W161" xr:uid="{9D65A3BE-537B-443D-8D2F-A55D8E10F7A6}">
      <formula1>"Elegível, Não elegível"</formula1>
    </dataValidation>
    <dataValidation type="custom" allowBlank="1" showInputMessage="1" showErrorMessage="1" error="Não é possível preencher os campos Fatura e Recibo enquanto a despesa ainda está Por realizar." sqref="L12:L411" xr:uid="{5B113CF8-E269-47ED-AFAF-BD2C15EA412F}">
      <formula1>$E12&lt;&gt;"Por Realizar"</formula1>
    </dataValidation>
    <dataValidation type="custom" allowBlank="1" showInputMessage="1" showErrorMessage="1" errorTitle="ERRO!" error="Não é possível preencher os campos Fatura e Recibo enquanto a despesa ainda está Por realizar." sqref="M12:M411 J12:K411" xr:uid="{814D5209-6B76-4D03-8BE3-FA5A856D8616}">
      <formula1>$E12&lt;&gt;"Por Realizar"</formula1>
    </dataValidation>
    <dataValidation type="custom" allowBlank="1" showInputMessage="1" showErrorMessage="1" errorTitle="ERRO!" error="Não é possível preencher os campos Fatura e Recibo enquanto a despesa ainda está Por realizar." sqref="I12:I411 N12:N411" xr:uid="{C38AB6CB-6816-43D4-96CB-A9A1A6DB496C}">
      <formula1>$E12&lt;&gt;"Por realizar"</formula1>
    </dataValidation>
    <dataValidation type="custom" allowBlank="1" showInputMessage="1" showErrorMessage="1" errorTitle="ERRO! " error="Não é possível preencher os campos de estimativa quando a despesa já está marcada como Realizada." sqref="H13 H15 H17 H19 H21 H23 H25 H27 H29 H31 H33 H35 H37 H39 H41 H43 H45 H47 H49 H51 H53 H55 H57 H59 H61 H63 H65 H67 H69 H71 H73 H75 H77 H79 H81 H83 H85 H87 H89 H91 H93 H95 H97 H99 H101 H103 H105 H107 H109 H111 H113 H115 H117 H119 H121 H123 H125 H127 H129 H131 H133 H135 H137 H139 H141 H143 H145 H147 H149 H151 H153 H155 H157 H159 H161 H163 H165 H167 H169 H171 H173 H175 H177 H179 H181 H184 H207 H230 H253 H276 H299 H322 H345 H368 H391 H186 H209 H232 H255 H278 H301 H324 H347 H370 H393 H188 H211 H234 H257 H280 H303 H326 H349 H372 H395 H190 H213 H236 H259 H282 H305 H328 H351 H374 H397 H192 H215 H238 H261 H284 H307 H330 H353 H376 H399 H194 H217 H240 H263 H286 H309 H332 H355 H378 H401 H196 H219 H242 H265 H288 H311 H334 H357 H380 H198 H221 H244 H267 H290 H313 H336 H359 H382 H200 H223 H246 H269 H292 H315 H338 H361 H384 H202 H225 H248 H271 H294 H317 H340 H363 H386 H204 H227 H250 H273 H296 H319 H342 H365 H388 H404 H406 H408 H410" xr:uid="{35745906-7186-474C-82D9-EDCDF4F66935}">
      <formula1>+$E13&lt;&gt;"Realizado"</formula1>
    </dataValidation>
    <dataValidation type="date" allowBlank="1" showInputMessage="1" showErrorMessage="1" errorTitle="Dados inválidos. " error="Só é permitido preencher com datas compreendidas em 2025." sqref="G12:G411" xr:uid="{DF09200B-F880-4AB5-B8B7-73EBA46233FC}">
      <formula1>45658</formula1>
      <formula2>46388</formula2>
    </dataValidation>
    <dataValidation type="list" allowBlank="1" showInputMessage="1" showErrorMessage="1" errorTitle="Dados Inválidos." error="Deverá inserir um número. " sqref="C12:C411" xr:uid="{970857FD-5C26-4DDD-B604-B331B9E6130A}">
      <formula1>"Despesas de funcionamento, Projetos não comparticipados por outros programas, Campanhas de Natal, Projetos financiados por outros programas (nacionais ou europeus)"</formula1>
    </dataValidation>
    <dataValidation type="custom" allowBlank="1" showInputMessage="1" showErrorMessage="1" errorTitle="ERRO! " error="Não é possível preencher os campos de estimativa quando a despesa já está marcada como Realizada." sqref="H12 H14 H16 H18 H20 H22 H24 H26 H28 H30 H32 H34 H36 H38 H40 H42 H44 H46 H48 H50 H52 H54 H56 H58 H60 H62 H64 H66 H68 H70 H72 H74 H76 H78 H80 H82 H84 H86 H88 H90 H92 H94 H96 H98 H100 H102 H104 H106 H108 H110 H112 H114 H116 H118 H120 H122 H124 H126 H128 H130 H132 H134 H136 H138 H140 H142 H144 H146 H148 H150 H152 H154 H156 H158 H160 H162 H164 H166 H168 H170 H172 H174 H176 H178 H180 H182:H183 H205:H206 H228:H229 H251:H252 H274:H275 H297:H298 H320:H321 H343:H344 H366:H367 H389:H390 H185 H208 H231 H254 H277 H300 H323 H346 H369 H392 H187 H210 H233 H256 H279 H302 H325 H348 H371 H394 H189 H212 H235 H258 H281 H304 H327 H350 H373 H396 H191 H214 H237 H260 H283 H306 H329 H352 H375 H398 H193 H216 H239 H262 H285 H308 H331 H354 H377 H400 H195 H218 H241 H264 H287 H310 H333 H356 H379 H402:H403 H197 H220 H243 H266 H289 H312 H335 H358 H381 H199 H222 H245 H268 H291 H314 H337 H360 H383 H201 H224 H247 H270 H293 H316 H339 H362 H385 H203 H226 H249 H272 H295 H318 H341 H364 H387 H405 H407 H409 H411" xr:uid="{3B47D959-DDE5-44DC-A046-4C11B600A279}">
      <formula1>E12:E12&lt;&gt;"Realizado"</formula1>
    </dataValidation>
    <dataValidation type="custom" allowBlank="1" showInputMessage="1" showErrorMessage="1" errorTitle="Erro!" error="Não é possível preencher os campos de estimativa quando a despesa já está marcada como Realizada." sqref="F12 F14 F16 F18 F20 F22 F24 F26 F28 F30 F32 F34 F36 F38 F40 F42 F44 F46 F48 F50 F52 F54 F56 F58 F60 F62 F64 F66 F68 F70 F72 F74 F76 F78 F80 F82 F84 F86 F88 F90 F92 F94 F96 F98 F100 F102 F104 F106 F108 F110 F112 F114 F116 F118 F120 F122 F124 F126 F128 F130 F132 F134 F136 F138 F140 F142 F144 F146 F148 F150 F152 F154 F156 F158 F160 F162 F164 F166 F168 F170 F172 F174 F176 F178 F180 F182:F183 F205:F206 F228:F229 F251:F252 F274:F275 F297:F298 F320:F321 F343:F344 F366:F367 F389:F390 F185 F208 F231 F254 F277 F300 F323 F346 F369 F392 F187 F210 F233 F256 F279 F302 F325 F348 F371 F394 F189 F212 F235 F258 F281 F304 F327 F350 F373 F396 F191 F214 F237 F260 F283 F306 F329 F352 F375 F398 F193 F216 F239 F262 F285 F308 F331 F354 F377 F400 F195 F218 F241 F264 F287 F310 F333 F356 F379 F402:F403 F197 F220 F243 F266 F289 F312 F335 F358 F381 F199 F222 F245 F268 F291 F314 F337 F360 F383 F201 F224 F247 F270 F293 F316 F339 F362 F385 F203 F226 F249 F272 F295 F318 F341 F364 F387 F405 F407 F409 F411" xr:uid="{BB217110-FD2C-4A43-8898-695250071F36}">
      <formula1>+$E12&lt;&gt;"Realizado"</formula1>
    </dataValidation>
    <dataValidation type="custom" allowBlank="1" showInputMessage="1" showErrorMessage="1" errorTitle="Dados Inválidos." error="Deverá inserir valores percentuais." sqref="O8:O9 O1 O12:O1048576" xr:uid="{F7C79622-A741-4B60-B466-20C5780CC5F8}">
      <formula1>O1</formula1>
    </dataValidation>
    <dataValidation type="custom" allowBlank="1" showInputMessage="1" showErrorMessage="1" errorTitle="ERRO!" error="Não é possível preencher os campos Fatura e Recibo enquanto a despesa ainda está Por realizar." sqref="I11:N11" xr:uid="{5AA6AE62-913C-440F-8FE2-E541F6E586E5}">
      <formula1>$E12&lt;&gt;"Por realizar"</formula1>
    </dataValidation>
    <dataValidation type="custom" allowBlank="1" showInputMessage="1" showErrorMessage="1" errorTitle="ERRO! " error="Não é possível preencher os campos de estimativa quando a despesa já está marcada como Realizada," sqref="F11:H11" xr:uid="{1E9CE710-8DD5-4D47-A165-53B2D69FCC69}">
      <formula1>+$E12&lt;&gt;"Realizado"</formula1>
    </dataValidation>
    <dataValidation type="list" allowBlank="1" showInputMessage="1" showErrorMessage="1" sqref="E12:E411" xr:uid="{F1001017-0347-4C3B-936B-653B0BBFEF80}">
      <formula1>"Realizado, Por Realizar"</formula1>
    </dataValidation>
    <dataValidation type="list" allowBlank="1" showInputMessage="1" showErrorMessage="1" sqref="Q3" xr:uid="{077CA14E-F917-415C-8C93-96D45D9A5BD5}">
      <formula1>"1, 2, 3, 4,"</formula1>
    </dataValidation>
    <dataValidation type="list" allowBlank="1" showInputMessage="1" showErrorMessage="1" sqref="O6:P7" xr:uid="{3CE93688-29ED-4695-B034-A07DDB8AD64A}">
      <formula1>"Sim, Não"</formula1>
    </dataValidation>
  </dataValidations>
  <pageMargins left="0.25" right="0.25" top="0.75" bottom="0.75" header="0.3" footer="0.3"/>
  <pageSetup paperSize="9" scale="4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B2015-C7C2-442F-9D47-019217AE9E74}">
  <dimension ref="B2:P106"/>
  <sheetViews>
    <sheetView showGridLines="0" tabSelected="1" zoomScaleNormal="100" workbookViewId="0">
      <selection activeCell="O49" sqref="O49"/>
    </sheetView>
  </sheetViews>
  <sheetFormatPr defaultColWidth="8.7109375" defaultRowHeight="15" x14ac:dyDescent="0.25"/>
  <cols>
    <col min="1" max="1" width="8.7109375" style="12"/>
    <col min="2" max="2" width="12.42578125" style="12" customWidth="1"/>
    <col min="3" max="3" width="14" style="12" customWidth="1"/>
    <col min="4" max="4" width="17" style="12" customWidth="1"/>
    <col min="5" max="5" width="14.28515625" style="12" customWidth="1"/>
    <col min="6" max="6" width="23" style="12" customWidth="1"/>
    <col min="7" max="7" width="7.5703125" style="12" customWidth="1"/>
    <col min="8" max="8" width="9.42578125" style="12" customWidth="1"/>
    <col min="9" max="9" width="13" style="12" customWidth="1"/>
    <col min="10" max="10" width="26.85546875" style="12" customWidth="1"/>
    <col min="11" max="11" width="22" style="12" customWidth="1"/>
    <col min="12" max="12" width="17.5703125" style="12" customWidth="1"/>
    <col min="13" max="13" width="20.42578125" style="12" customWidth="1"/>
    <col min="14" max="14" width="11.7109375" style="12" customWidth="1"/>
    <col min="15" max="15" width="13.42578125" style="12" customWidth="1"/>
    <col min="16" max="16" width="14.42578125" style="12" customWidth="1"/>
    <col min="17" max="16384" width="8.7109375" style="12"/>
  </cols>
  <sheetData>
    <row r="2" spans="2:14" ht="26.1" customHeight="1" x14ac:dyDescent="0.3">
      <c r="B2" s="321" t="s">
        <v>295</v>
      </c>
      <c r="C2" s="322"/>
      <c r="D2" s="322"/>
      <c r="E2" s="322"/>
      <c r="F2" s="322"/>
    </row>
    <row r="3" spans="2:14" ht="20.100000000000001" customHeight="1" x14ac:dyDescent="0.25">
      <c r="B3" s="161" t="s">
        <v>280</v>
      </c>
      <c r="C3" s="162" t="s">
        <v>296</v>
      </c>
      <c r="D3" s="161" t="s">
        <v>277</v>
      </c>
      <c r="E3" s="161" t="s">
        <v>278</v>
      </c>
      <c r="F3" s="161" t="s">
        <v>279</v>
      </c>
    </row>
    <row r="4" spans="2:14" x14ac:dyDescent="0.25">
      <c r="B4" s="163" t="s">
        <v>281</v>
      </c>
      <c r="C4" s="176"/>
      <c r="D4" s="176"/>
      <c r="E4" s="176"/>
      <c r="F4" s="176"/>
      <c r="N4" s="12" t="s">
        <v>293</v>
      </c>
    </row>
    <row r="5" spans="2:14" x14ac:dyDescent="0.25">
      <c r="B5" s="165" t="s">
        <v>282</v>
      </c>
      <c r="C5" s="177"/>
      <c r="D5" s="177"/>
      <c r="E5" s="177"/>
      <c r="F5" s="177"/>
    </row>
    <row r="6" spans="2:14" x14ac:dyDescent="0.25">
      <c r="B6" s="163" t="s">
        <v>283</v>
      </c>
      <c r="C6" s="176"/>
      <c r="D6" s="176"/>
      <c r="E6" s="176"/>
      <c r="F6" s="176"/>
    </row>
    <row r="7" spans="2:14" x14ac:dyDescent="0.25">
      <c r="B7" s="165" t="s">
        <v>284</v>
      </c>
      <c r="C7" s="177"/>
      <c r="D7" s="177"/>
      <c r="E7" s="177"/>
      <c r="F7" s="177"/>
    </row>
    <row r="8" spans="2:14" x14ac:dyDescent="0.25">
      <c r="B8" s="163" t="s">
        <v>285</v>
      </c>
      <c r="C8" s="176"/>
      <c r="D8" s="176"/>
      <c r="E8" s="176"/>
      <c r="F8" s="176"/>
    </row>
    <row r="9" spans="2:14" x14ac:dyDescent="0.25">
      <c r="B9" s="165" t="s">
        <v>286</v>
      </c>
      <c r="C9" s="177"/>
      <c r="D9" s="177"/>
      <c r="E9" s="177"/>
      <c r="F9" s="177"/>
    </row>
    <row r="10" spans="2:14" x14ac:dyDescent="0.25">
      <c r="B10" s="163" t="s">
        <v>287</v>
      </c>
      <c r="C10" s="176"/>
      <c r="D10" s="176"/>
      <c r="E10" s="176"/>
      <c r="F10" s="176"/>
    </row>
    <row r="11" spans="2:14" x14ac:dyDescent="0.25">
      <c r="B11" s="165" t="s">
        <v>288</v>
      </c>
      <c r="C11" s="177"/>
      <c r="D11" s="177"/>
      <c r="E11" s="177"/>
      <c r="F11" s="177"/>
    </row>
    <row r="12" spans="2:14" x14ac:dyDescent="0.25">
      <c r="B12" s="163" t="s">
        <v>289</v>
      </c>
      <c r="C12" s="176"/>
      <c r="D12" s="176"/>
      <c r="E12" s="176"/>
      <c r="F12" s="176"/>
    </row>
    <row r="13" spans="2:14" x14ac:dyDescent="0.25">
      <c r="B13" s="165" t="s">
        <v>290</v>
      </c>
      <c r="C13" s="177"/>
      <c r="D13" s="177"/>
      <c r="E13" s="177"/>
      <c r="F13" s="177"/>
    </row>
    <row r="14" spans="2:14" x14ac:dyDescent="0.25">
      <c r="B14" s="163" t="s">
        <v>291</v>
      </c>
      <c r="C14" s="176"/>
      <c r="D14" s="176"/>
      <c r="E14" s="176"/>
      <c r="F14" s="176"/>
    </row>
    <row r="15" spans="2:14" x14ac:dyDescent="0.25">
      <c r="B15" s="165" t="s">
        <v>292</v>
      </c>
      <c r="C15" s="177"/>
      <c r="D15" s="177"/>
      <c r="E15" s="177"/>
      <c r="F15" s="177"/>
    </row>
    <row r="16" spans="2:14" x14ac:dyDescent="0.25">
      <c r="B16" s="166" t="s">
        <v>271</v>
      </c>
      <c r="C16" s="167">
        <f>+SUM(C4:C15)</f>
        <v>0</v>
      </c>
      <c r="D16" s="167">
        <f t="shared" ref="D16:F16" si="0">+SUM(D4:D15)</f>
        <v>0</v>
      </c>
      <c r="E16" s="167">
        <f t="shared" si="0"/>
        <v>0</v>
      </c>
      <c r="F16" s="167">
        <f t="shared" si="0"/>
        <v>0</v>
      </c>
    </row>
    <row r="17" spans="2:16" ht="35.1" customHeight="1" x14ac:dyDescent="0.25"/>
    <row r="18" spans="2:16" ht="34.5" customHeight="1" x14ac:dyDescent="0.3">
      <c r="B18" s="321" t="s">
        <v>324</v>
      </c>
      <c r="C18" s="322"/>
      <c r="D18" s="322"/>
      <c r="E18" s="322"/>
      <c r="F18" s="322"/>
      <c r="G18" s="322"/>
      <c r="H18" s="322"/>
      <c r="I18" s="322"/>
      <c r="J18" s="322"/>
      <c r="K18" s="322"/>
      <c r="L18" s="322"/>
      <c r="M18" s="322"/>
      <c r="N18" s="322"/>
      <c r="O18" s="322"/>
      <c r="P18" s="322"/>
    </row>
    <row r="19" spans="2:16" ht="60" x14ac:dyDescent="0.25">
      <c r="B19" s="168" t="s">
        <v>305</v>
      </c>
      <c r="C19" s="162" t="s">
        <v>306</v>
      </c>
      <c r="D19" s="161" t="s">
        <v>297</v>
      </c>
      <c r="E19" s="161" t="s">
        <v>294</v>
      </c>
      <c r="F19" s="161" t="s">
        <v>307</v>
      </c>
      <c r="G19" s="161" t="s">
        <v>298</v>
      </c>
      <c r="H19" s="161" t="s">
        <v>308</v>
      </c>
      <c r="I19" s="161" t="s">
        <v>309</v>
      </c>
      <c r="J19" s="161" t="s">
        <v>310</v>
      </c>
      <c r="K19" s="161" t="s">
        <v>311</v>
      </c>
      <c r="L19" s="161" t="s">
        <v>312</v>
      </c>
      <c r="M19" s="161" t="s">
        <v>313</v>
      </c>
      <c r="N19" s="161" t="s">
        <v>314</v>
      </c>
      <c r="O19" s="161" t="s">
        <v>304</v>
      </c>
      <c r="P19" s="161" t="s">
        <v>315</v>
      </c>
    </row>
    <row r="20" spans="2:16" x14ac:dyDescent="0.25">
      <c r="B20" s="178"/>
      <c r="C20" s="179"/>
      <c r="D20" s="174"/>
      <c r="E20" s="174"/>
      <c r="F20" s="174"/>
      <c r="G20" s="174"/>
      <c r="H20" s="174"/>
      <c r="I20" s="174"/>
      <c r="J20" s="176"/>
      <c r="K20" s="176"/>
      <c r="L20" s="184"/>
      <c r="M20" s="176">
        <f>+J20*L20</f>
        <v>0</v>
      </c>
      <c r="N20" s="176">
        <f>+J20+K20+M20</f>
        <v>0</v>
      </c>
      <c r="O20" s="184"/>
      <c r="P20" s="176">
        <f>+N20*O20</f>
        <v>0</v>
      </c>
    </row>
    <row r="21" spans="2:16" x14ac:dyDescent="0.25">
      <c r="B21" s="180"/>
      <c r="C21" s="181"/>
      <c r="D21" s="182"/>
      <c r="E21" s="183"/>
      <c r="F21" s="182"/>
      <c r="G21" s="175"/>
      <c r="H21" s="175"/>
      <c r="I21" s="175"/>
      <c r="J21" s="177"/>
      <c r="K21" s="177"/>
      <c r="L21" s="185"/>
      <c r="M21" s="169">
        <f>+J21*L21</f>
        <v>0</v>
      </c>
      <c r="N21" s="169">
        <f>+J21+K21+M21</f>
        <v>0</v>
      </c>
      <c r="O21" s="185"/>
      <c r="P21" s="169">
        <f>+N21*O21</f>
        <v>0</v>
      </c>
    </row>
    <row r="22" spans="2:16" x14ac:dyDescent="0.25">
      <c r="B22" s="178"/>
      <c r="C22" s="179"/>
      <c r="D22" s="174"/>
      <c r="E22" s="174"/>
      <c r="F22" s="174"/>
      <c r="G22" s="174"/>
      <c r="H22" s="174"/>
      <c r="I22" s="174"/>
      <c r="J22" s="176"/>
      <c r="K22" s="176"/>
      <c r="L22" s="184"/>
      <c r="M22" s="176">
        <f t="shared" ref="M22:M85" si="1">+J22*L22</f>
        <v>0</v>
      </c>
      <c r="N22" s="176">
        <f t="shared" ref="N22:N85" si="2">+J22+K22+M22</f>
        <v>0</v>
      </c>
      <c r="O22" s="184"/>
      <c r="P22" s="176">
        <f t="shared" ref="P22:P85" si="3">+N22*O22</f>
        <v>0</v>
      </c>
    </row>
    <row r="23" spans="2:16" x14ac:dyDescent="0.25">
      <c r="B23" s="180"/>
      <c r="C23" s="181"/>
      <c r="D23" s="182"/>
      <c r="E23" s="183"/>
      <c r="F23" s="182"/>
      <c r="G23" s="175"/>
      <c r="H23" s="175"/>
      <c r="I23" s="175"/>
      <c r="J23" s="177"/>
      <c r="K23" s="177"/>
      <c r="L23" s="185"/>
      <c r="M23" s="169">
        <f t="shared" si="1"/>
        <v>0</v>
      </c>
      <c r="N23" s="169">
        <f t="shared" si="2"/>
        <v>0</v>
      </c>
      <c r="O23" s="185"/>
      <c r="P23" s="169">
        <f t="shared" si="3"/>
        <v>0</v>
      </c>
    </row>
    <row r="24" spans="2:16" x14ac:dyDescent="0.25">
      <c r="B24" s="178"/>
      <c r="C24" s="179"/>
      <c r="D24" s="174"/>
      <c r="E24" s="174"/>
      <c r="F24" s="174"/>
      <c r="G24" s="174"/>
      <c r="H24" s="174"/>
      <c r="I24" s="174"/>
      <c r="J24" s="176"/>
      <c r="K24" s="176"/>
      <c r="L24" s="184"/>
      <c r="M24" s="176">
        <f t="shared" si="1"/>
        <v>0</v>
      </c>
      <c r="N24" s="176">
        <f t="shared" si="2"/>
        <v>0</v>
      </c>
      <c r="O24" s="184"/>
      <c r="P24" s="176">
        <f t="shared" si="3"/>
        <v>0</v>
      </c>
    </row>
    <row r="25" spans="2:16" x14ac:dyDescent="0.25">
      <c r="B25" s="180"/>
      <c r="C25" s="181"/>
      <c r="D25" s="182"/>
      <c r="E25" s="183"/>
      <c r="F25" s="182"/>
      <c r="G25" s="175"/>
      <c r="H25" s="175"/>
      <c r="I25" s="175"/>
      <c r="J25" s="177"/>
      <c r="K25" s="177"/>
      <c r="L25" s="185"/>
      <c r="M25" s="169">
        <f t="shared" si="1"/>
        <v>0</v>
      </c>
      <c r="N25" s="169">
        <f t="shared" si="2"/>
        <v>0</v>
      </c>
      <c r="O25" s="185"/>
      <c r="P25" s="169">
        <f t="shared" si="3"/>
        <v>0</v>
      </c>
    </row>
    <row r="26" spans="2:16" x14ac:dyDescent="0.25">
      <c r="B26" s="178"/>
      <c r="C26" s="179"/>
      <c r="D26" s="174"/>
      <c r="E26" s="174"/>
      <c r="F26" s="174"/>
      <c r="G26" s="174"/>
      <c r="H26" s="174"/>
      <c r="I26" s="174"/>
      <c r="J26" s="176"/>
      <c r="K26" s="176"/>
      <c r="L26" s="184"/>
      <c r="M26" s="176">
        <f t="shared" si="1"/>
        <v>0</v>
      </c>
      <c r="N26" s="176">
        <f t="shared" si="2"/>
        <v>0</v>
      </c>
      <c r="O26" s="184"/>
      <c r="P26" s="176">
        <f>+N26*O26</f>
        <v>0</v>
      </c>
    </row>
    <row r="27" spans="2:16" x14ac:dyDescent="0.25">
      <c r="B27" s="180"/>
      <c r="C27" s="181"/>
      <c r="D27" s="182"/>
      <c r="E27" s="183"/>
      <c r="F27" s="182"/>
      <c r="G27" s="175"/>
      <c r="H27" s="175"/>
      <c r="I27" s="175"/>
      <c r="J27" s="177"/>
      <c r="K27" s="177"/>
      <c r="L27" s="185"/>
      <c r="M27" s="169">
        <f t="shared" si="1"/>
        <v>0</v>
      </c>
      <c r="N27" s="169">
        <f t="shared" si="2"/>
        <v>0</v>
      </c>
      <c r="O27" s="185"/>
      <c r="P27" s="169">
        <f t="shared" si="3"/>
        <v>0</v>
      </c>
    </row>
    <row r="28" spans="2:16" x14ac:dyDescent="0.25">
      <c r="B28" s="178"/>
      <c r="C28" s="179"/>
      <c r="D28" s="174"/>
      <c r="E28" s="174"/>
      <c r="F28" s="174"/>
      <c r="G28" s="174"/>
      <c r="H28" s="174"/>
      <c r="I28" s="174"/>
      <c r="J28" s="176"/>
      <c r="K28" s="176"/>
      <c r="L28" s="184"/>
      <c r="M28" s="176">
        <f t="shared" si="1"/>
        <v>0</v>
      </c>
      <c r="N28" s="176">
        <f t="shared" si="2"/>
        <v>0</v>
      </c>
      <c r="O28" s="184"/>
      <c r="P28" s="176">
        <f t="shared" si="3"/>
        <v>0</v>
      </c>
    </row>
    <row r="29" spans="2:16" x14ac:dyDescent="0.25">
      <c r="B29" s="180"/>
      <c r="C29" s="181"/>
      <c r="D29" s="182"/>
      <c r="E29" s="183"/>
      <c r="F29" s="182"/>
      <c r="G29" s="175"/>
      <c r="H29" s="175"/>
      <c r="I29" s="175"/>
      <c r="J29" s="177"/>
      <c r="K29" s="177"/>
      <c r="L29" s="185"/>
      <c r="M29" s="169">
        <f t="shared" si="1"/>
        <v>0</v>
      </c>
      <c r="N29" s="169">
        <f t="shared" si="2"/>
        <v>0</v>
      </c>
      <c r="O29" s="185"/>
      <c r="P29" s="169">
        <f t="shared" si="3"/>
        <v>0</v>
      </c>
    </row>
    <row r="30" spans="2:16" x14ac:dyDescent="0.25">
      <c r="B30" s="178"/>
      <c r="C30" s="179"/>
      <c r="D30" s="174"/>
      <c r="E30" s="174"/>
      <c r="F30" s="174"/>
      <c r="G30" s="174"/>
      <c r="H30" s="174"/>
      <c r="I30" s="174"/>
      <c r="J30" s="176"/>
      <c r="K30" s="176"/>
      <c r="L30" s="184"/>
      <c r="M30" s="176">
        <f t="shared" si="1"/>
        <v>0</v>
      </c>
      <c r="N30" s="176">
        <f t="shared" si="2"/>
        <v>0</v>
      </c>
      <c r="O30" s="184"/>
      <c r="P30" s="176">
        <f t="shared" si="3"/>
        <v>0</v>
      </c>
    </row>
    <row r="31" spans="2:16" x14ac:dyDescent="0.25">
      <c r="B31" s="180"/>
      <c r="C31" s="181"/>
      <c r="D31" s="182"/>
      <c r="E31" s="183"/>
      <c r="F31" s="182"/>
      <c r="G31" s="175"/>
      <c r="H31" s="175"/>
      <c r="I31" s="175"/>
      <c r="J31" s="177"/>
      <c r="K31" s="177"/>
      <c r="L31" s="185"/>
      <c r="M31" s="169">
        <f t="shared" si="1"/>
        <v>0</v>
      </c>
      <c r="N31" s="169">
        <f t="shared" si="2"/>
        <v>0</v>
      </c>
      <c r="O31" s="185"/>
      <c r="P31" s="169">
        <f t="shared" si="3"/>
        <v>0</v>
      </c>
    </row>
    <row r="32" spans="2:16" x14ac:dyDescent="0.25">
      <c r="B32" s="178"/>
      <c r="C32" s="179"/>
      <c r="D32" s="174"/>
      <c r="E32" s="174"/>
      <c r="F32" s="174"/>
      <c r="G32" s="174"/>
      <c r="H32" s="174"/>
      <c r="I32" s="174"/>
      <c r="J32" s="176"/>
      <c r="K32" s="176"/>
      <c r="L32" s="184"/>
      <c r="M32" s="176">
        <f t="shared" si="1"/>
        <v>0</v>
      </c>
      <c r="N32" s="176">
        <f t="shared" si="2"/>
        <v>0</v>
      </c>
      <c r="O32" s="184"/>
      <c r="P32" s="176">
        <f t="shared" si="3"/>
        <v>0</v>
      </c>
    </row>
    <row r="33" spans="2:16" x14ac:dyDescent="0.25">
      <c r="B33" s="180"/>
      <c r="C33" s="181"/>
      <c r="D33" s="182"/>
      <c r="E33" s="183"/>
      <c r="F33" s="182"/>
      <c r="G33" s="175"/>
      <c r="H33" s="175"/>
      <c r="I33" s="175"/>
      <c r="J33" s="177"/>
      <c r="K33" s="177"/>
      <c r="L33" s="185"/>
      <c r="M33" s="169">
        <f t="shared" si="1"/>
        <v>0</v>
      </c>
      <c r="N33" s="169">
        <f t="shared" si="2"/>
        <v>0</v>
      </c>
      <c r="O33" s="185"/>
      <c r="P33" s="169">
        <f t="shared" si="3"/>
        <v>0</v>
      </c>
    </row>
    <row r="34" spans="2:16" x14ac:dyDescent="0.25">
      <c r="B34" s="178"/>
      <c r="C34" s="179"/>
      <c r="D34" s="174"/>
      <c r="E34" s="174"/>
      <c r="F34" s="174"/>
      <c r="G34" s="174"/>
      <c r="H34" s="174"/>
      <c r="I34" s="174"/>
      <c r="J34" s="176"/>
      <c r="K34" s="176"/>
      <c r="L34" s="184"/>
      <c r="M34" s="176">
        <f t="shared" si="1"/>
        <v>0</v>
      </c>
      <c r="N34" s="176">
        <f t="shared" si="2"/>
        <v>0</v>
      </c>
      <c r="O34" s="184"/>
      <c r="P34" s="176">
        <f t="shared" si="3"/>
        <v>0</v>
      </c>
    </row>
    <row r="35" spans="2:16" x14ac:dyDescent="0.25">
      <c r="B35" s="180"/>
      <c r="C35" s="181"/>
      <c r="D35" s="182"/>
      <c r="E35" s="183"/>
      <c r="F35" s="182"/>
      <c r="G35" s="175"/>
      <c r="H35" s="175"/>
      <c r="I35" s="175"/>
      <c r="J35" s="177"/>
      <c r="K35" s="177"/>
      <c r="L35" s="185"/>
      <c r="M35" s="169">
        <f t="shared" si="1"/>
        <v>0</v>
      </c>
      <c r="N35" s="169">
        <f t="shared" si="2"/>
        <v>0</v>
      </c>
      <c r="O35" s="185"/>
      <c r="P35" s="169">
        <f t="shared" si="3"/>
        <v>0</v>
      </c>
    </row>
    <row r="36" spans="2:16" x14ac:dyDescent="0.25">
      <c r="B36" s="178"/>
      <c r="C36" s="179"/>
      <c r="D36" s="174"/>
      <c r="E36" s="174"/>
      <c r="F36" s="174"/>
      <c r="G36" s="174"/>
      <c r="H36" s="174"/>
      <c r="I36" s="174"/>
      <c r="J36" s="176"/>
      <c r="K36" s="176"/>
      <c r="L36" s="184"/>
      <c r="M36" s="176">
        <f t="shared" si="1"/>
        <v>0</v>
      </c>
      <c r="N36" s="176">
        <f t="shared" si="2"/>
        <v>0</v>
      </c>
      <c r="O36" s="184"/>
      <c r="P36" s="176">
        <f t="shared" si="3"/>
        <v>0</v>
      </c>
    </row>
    <row r="37" spans="2:16" x14ac:dyDescent="0.25">
      <c r="B37" s="180"/>
      <c r="C37" s="181"/>
      <c r="D37" s="182"/>
      <c r="E37" s="183"/>
      <c r="F37" s="182"/>
      <c r="G37" s="175"/>
      <c r="H37" s="175"/>
      <c r="I37" s="175"/>
      <c r="J37" s="177"/>
      <c r="K37" s="177"/>
      <c r="L37" s="185"/>
      <c r="M37" s="169">
        <f t="shared" si="1"/>
        <v>0</v>
      </c>
      <c r="N37" s="169">
        <f t="shared" si="2"/>
        <v>0</v>
      </c>
      <c r="O37" s="185"/>
      <c r="P37" s="169">
        <f t="shared" si="3"/>
        <v>0</v>
      </c>
    </row>
    <row r="38" spans="2:16" x14ac:dyDescent="0.25">
      <c r="B38" s="178"/>
      <c r="C38" s="179"/>
      <c r="D38" s="174"/>
      <c r="E38" s="174"/>
      <c r="F38" s="174"/>
      <c r="G38" s="174"/>
      <c r="H38" s="174"/>
      <c r="I38" s="174"/>
      <c r="J38" s="176"/>
      <c r="K38" s="176"/>
      <c r="L38" s="184"/>
      <c r="M38" s="176">
        <f t="shared" si="1"/>
        <v>0</v>
      </c>
      <c r="N38" s="176">
        <f t="shared" si="2"/>
        <v>0</v>
      </c>
      <c r="O38" s="184"/>
      <c r="P38" s="176">
        <f t="shared" si="3"/>
        <v>0</v>
      </c>
    </row>
    <row r="39" spans="2:16" x14ac:dyDescent="0.25">
      <c r="B39" s="180"/>
      <c r="C39" s="181"/>
      <c r="D39" s="182"/>
      <c r="E39" s="183"/>
      <c r="F39" s="182"/>
      <c r="G39" s="175"/>
      <c r="H39" s="175"/>
      <c r="I39" s="175"/>
      <c r="J39" s="177"/>
      <c r="K39" s="177"/>
      <c r="L39" s="185"/>
      <c r="M39" s="169">
        <f t="shared" si="1"/>
        <v>0</v>
      </c>
      <c r="N39" s="169">
        <f t="shared" si="2"/>
        <v>0</v>
      </c>
      <c r="O39" s="185"/>
      <c r="P39" s="169">
        <f t="shared" si="3"/>
        <v>0</v>
      </c>
    </row>
    <row r="40" spans="2:16" x14ac:dyDescent="0.25">
      <c r="B40" s="178"/>
      <c r="C40" s="179"/>
      <c r="D40" s="174"/>
      <c r="E40" s="174"/>
      <c r="F40" s="174"/>
      <c r="G40" s="174"/>
      <c r="H40" s="174"/>
      <c r="I40" s="174"/>
      <c r="J40" s="176"/>
      <c r="K40" s="176"/>
      <c r="L40" s="184"/>
      <c r="M40" s="176">
        <f t="shared" si="1"/>
        <v>0</v>
      </c>
      <c r="N40" s="176">
        <f t="shared" si="2"/>
        <v>0</v>
      </c>
      <c r="O40" s="184"/>
      <c r="P40" s="176">
        <f t="shared" si="3"/>
        <v>0</v>
      </c>
    </row>
    <row r="41" spans="2:16" x14ac:dyDescent="0.25">
      <c r="B41" s="180"/>
      <c r="C41" s="181"/>
      <c r="D41" s="182"/>
      <c r="E41" s="183"/>
      <c r="F41" s="182"/>
      <c r="G41" s="175"/>
      <c r="H41" s="175"/>
      <c r="I41" s="175"/>
      <c r="J41" s="177"/>
      <c r="K41" s="177"/>
      <c r="L41" s="185"/>
      <c r="M41" s="169">
        <f t="shared" si="1"/>
        <v>0</v>
      </c>
      <c r="N41" s="169">
        <f t="shared" si="2"/>
        <v>0</v>
      </c>
      <c r="O41" s="185"/>
      <c r="P41" s="169">
        <f t="shared" si="3"/>
        <v>0</v>
      </c>
    </row>
    <row r="42" spans="2:16" x14ac:dyDescent="0.25">
      <c r="B42" s="178"/>
      <c r="C42" s="179"/>
      <c r="D42" s="174"/>
      <c r="E42" s="174"/>
      <c r="F42" s="174"/>
      <c r="G42" s="174"/>
      <c r="H42" s="174"/>
      <c r="I42" s="174"/>
      <c r="J42" s="176"/>
      <c r="K42" s="176"/>
      <c r="L42" s="184"/>
      <c r="M42" s="176">
        <f t="shared" si="1"/>
        <v>0</v>
      </c>
      <c r="N42" s="176">
        <f t="shared" si="2"/>
        <v>0</v>
      </c>
      <c r="O42" s="184"/>
      <c r="P42" s="176">
        <f t="shared" si="3"/>
        <v>0</v>
      </c>
    </row>
    <row r="43" spans="2:16" x14ac:dyDescent="0.25">
      <c r="B43" s="180"/>
      <c r="C43" s="181"/>
      <c r="D43" s="182"/>
      <c r="E43" s="183"/>
      <c r="F43" s="182"/>
      <c r="G43" s="175"/>
      <c r="H43" s="175"/>
      <c r="I43" s="175"/>
      <c r="J43" s="177"/>
      <c r="K43" s="177"/>
      <c r="L43" s="185"/>
      <c r="M43" s="169">
        <f t="shared" si="1"/>
        <v>0</v>
      </c>
      <c r="N43" s="169">
        <f t="shared" si="2"/>
        <v>0</v>
      </c>
      <c r="O43" s="185"/>
      <c r="P43" s="169">
        <f t="shared" si="3"/>
        <v>0</v>
      </c>
    </row>
    <row r="44" spans="2:16" x14ac:dyDescent="0.25">
      <c r="B44" s="178"/>
      <c r="C44" s="179"/>
      <c r="D44" s="174"/>
      <c r="E44" s="174"/>
      <c r="F44" s="174"/>
      <c r="G44" s="174"/>
      <c r="H44" s="174"/>
      <c r="I44" s="174"/>
      <c r="J44" s="176"/>
      <c r="K44" s="176"/>
      <c r="L44" s="184"/>
      <c r="M44" s="176">
        <f t="shared" si="1"/>
        <v>0</v>
      </c>
      <c r="N44" s="176">
        <f t="shared" si="2"/>
        <v>0</v>
      </c>
      <c r="O44" s="184"/>
      <c r="P44" s="176">
        <f t="shared" si="3"/>
        <v>0</v>
      </c>
    </row>
    <row r="45" spans="2:16" x14ac:dyDescent="0.25">
      <c r="B45" s="180"/>
      <c r="C45" s="181"/>
      <c r="D45" s="182"/>
      <c r="E45" s="183"/>
      <c r="F45" s="182"/>
      <c r="G45" s="175"/>
      <c r="H45" s="175"/>
      <c r="I45" s="175"/>
      <c r="J45" s="177"/>
      <c r="K45" s="177"/>
      <c r="L45" s="185"/>
      <c r="M45" s="169">
        <f t="shared" si="1"/>
        <v>0</v>
      </c>
      <c r="N45" s="169">
        <f t="shared" si="2"/>
        <v>0</v>
      </c>
      <c r="O45" s="185"/>
      <c r="P45" s="169">
        <f t="shared" si="3"/>
        <v>0</v>
      </c>
    </row>
    <row r="46" spans="2:16" x14ac:dyDescent="0.25">
      <c r="B46" s="178"/>
      <c r="C46" s="179"/>
      <c r="D46" s="174"/>
      <c r="E46" s="174"/>
      <c r="F46" s="174"/>
      <c r="G46" s="174"/>
      <c r="H46" s="174"/>
      <c r="I46" s="174"/>
      <c r="J46" s="176"/>
      <c r="K46" s="176"/>
      <c r="L46" s="184"/>
      <c r="M46" s="176">
        <f t="shared" si="1"/>
        <v>0</v>
      </c>
      <c r="N46" s="176">
        <f t="shared" si="2"/>
        <v>0</v>
      </c>
      <c r="O46" s="184"/>
      <c r="P46" s="176">
        <f t="shared" si="3"/>
        <v>0</v>
      </c>
    </row>
    <row r="47" spans="2:16" x14ac:dyDescent="0.25">
      <c r="B47" s="180"/>
      <c r="C47" s="181"/>
      <c r="D47" s="182"/>
      <c r="E47" s="183"/>
      <c r="F47" s="182"/>
      <c r="G47" s="175"/>
      <c r="H47" s="175"/>
      <c r="I47" s="175"/>
      <c r="J47" s="177"/>
      <c r="K47" s="177"/>
      <c r="L47" s="185"/>
      <c r="M47" s="169">
        <f t="shared" si="1"/>
        <v>0</v>
      </c>
      <c r="N47" s="169">
        <f t="shared" si="2"/>
        <v>0</v>
      </c>
      <c r="O47" s="185"/>
      <c r="P47" s="169">
        <f t="shared" si="3"/>
        <v>0</v>
      </c>
    </row>
    <row r="48" spans="2:16" x14ac:dyDescent="0.25">
      <c r="B48" s="178"/>
      <c r="C48" s="179"/>
      <c r="D48" s="174"/>
      <c r="E48" s="174"/>
      <c r="F48" s="174"/>
      <c r="G48" s="174"/>
      <c r="H48" s="174"/>
      <c r="I48" s="174"/>
      <c r="J48" s="176"/>
      <c r="K48" s="176"/>
      <c r="L48" s="184"/>
      <c r="M48" s="176">
        <f t="shared" si="1"/>
        <v>0</v>
      </c>
      <c r="N48" s="176">
        <f t="shared" si="2"/>
        <v>0</v>
      </c>
      <c r="O48" s="184"/>
      <c r="P48" s="176">
        <f t="shared" si="3"/>
        <v>0</v>
      </c>
    </row>
    <row r="49" spans="2:16" x14ac:dyDescent="0.25">
      <c r="B49" s="180"/>
      <c r="C49" s="181"/>
      <c r="D49" s="182"/>
      <c r="E49" s="183"/>
      <c r="F49" s="182"/>
      <c r="G49" s="175"/>
      <c r="H49" s="175"/>
      <c r="I49" s="175"/>
      <c r="J49" s="177"/>
      <c r="K49" s="177"/>
      <c r="L49" s="185"/>
      <c r="M49" s="169">
        <f t="shared" si="1"/>
        <v>0</v>
      </c>
      <c r="N49" s="169">
        <f t="shared" si="2"/>
        <v>0</v>
      </c>
      <c r="O49" s="185"/>
      <c r="P49" s="169">
        <f t="shared" si="3"/>
        <v>0</v>
      </c>
    </row>
    <row r="50" spans="2:16" x14ac:dyDescent="0.25">
      <c r="B50" s="178"/>
      <c r="C50" s="179"/>
      <c r="D50" s="174"/>
      <c r="E50" s="174"/>
      <c r="F50" s="174"/>
      <c r="G50" s="174"/>
      <c r="H50" s="174"/>
      <c r="I50" s="174"/>
      <c r="J50" s="176"/>
      <c r="K50" s="176"/>
      <c r="L50" s="184"/>
      <c r="M50" s="176">
        <f t="shared" si="1"/>
        <v>0</v>
      </c>
      <c r="N50" s="176">
        <f t="shared" si="2"/>
        <v>0</v>
      </c>
      <c r="O50" s="184"/>
      <c r="P50" s="176">
        <f t="shared" si="3"/>
        <v>0</v>
      </c>
    </row>
    <row r="51" spans="2:16" x14ac:dyDescent="0.25">
      <c r="B51" s="180"/>
      <c r="C51" s="181"/>
      <c r="D51" s="182"/>
      <c r="E51" s="183"/>
      <c r="F51" s="182"/>
      <c r="G51" s="175"/>
      <c r="H51" s="175"/>
      <c r="I51" s="175"/>
      <c r="J51" s="177"/>
      <c r="K51" s="177"/>
      <c r="L51" s="185"/>
      <c r="M51" s="169">
        <f t="shared" si="1"/>
        <v>0</v>
      </c>
      <c r="N51" s="169">
        <f t="shared" si="2"/>
        <v>0</v>
      </c>
      <c r="O51" s="185"/>
      <c r="P51" s="169">
        <f t="shared" si="3"/>
        <v>0</v>
      </c>
    </row>
    <row r="52" spans="2:16" x14ac:dyDescent="0.25">
      <c r="B52" s="178"/>
      <c r="C52" s="179"/>
      <c r="D52" s="174"/>
      <c r="E52" s="174"/>
      <c r="F52" s="174"/>
      <c r="G52" s="174"/>
      <c r="H52" s="174"/>
      <c r="I52" s="174"/>
      <c r="J52" s="176"/>
      <c r="K52" s="176"/>
      <c r="L52" s="184"/>
      <c r="M52" s="176">
        <f t="shared" si="1"/>
        <v>0</v>
      </c>
      <c r="N52" s="176">
        <f t="shared" si="2"/>
        <v>0</v>
      </c>
      <c r="O52" s="184"/>
      <c r="P52" s="176">
        <f t="shared" si="3"/>
        <v>0</v>
      </c>
    </row>
    <row r="53" spans="2:16" x14ac:dyDescent="0.25">
      <c r="B53" s="180"/>
      <c r="C53" s="181"/>
      <c r="D53" s="182"/>
      <c r="E53" s="183"/>
      <c r="F53" s="182"/>
      <c r="G53" s="175"/>
      <c r="H53" s="175"/>
      <c r="I53" s="175"/>
      <c r="J53" s="177"/>
      <c r="K53" s="177"/>
      <c r="L53" s="185"/>
      <c r="M53" s="169">
        <f t="shared" si="1"/>
        <v>0</v>
      </c>
      <c r="N53" s="169">
        <f t="shared" si="2"/>
        <v>0</v>
      </c>
      <c r="O53" s="185"/>
      <c r="P53" s="169">
        <f t="shared" si="3"/>
        <v>0</v>
      </c>
    </row>
    <row r="54" spans="2:16" x14ac:dyDescent="0.25">
      <c r="B54" s="178"/>
      <c r="C54" s="179"/>
      <c r="D54" s="174"/>
      <c r="E54" s="174"/>
      <c r="F54" s="174"/>
      <c r="G54" s="174"/>
      <c r="H54" s="174"/>
      <c r="I54" s="174"/>
      <c r="J54" s="176"/>
      <c r="K54" s="176"/>
      <c r="L54" s="184"/>
      <c r="M54" s="176">
        <f t="shared" si="1"/>
        <v>0</v>
      </c>
      <c r="N54" s="176">
        <f t="shared" si="2"/>
        <v>0</v>
      </c>
      <c r="O54" s="184"/>
      <c r="P54" s="176">
        <f t="shared" si="3"/>
        <v>0</v>
      </c>
    </row>
    <row r="55" spans="2:16" x14ac:dyDescent="0.25">
      <c r="B55" s="180"/>
      <c r="C55" s="181"/>
      <c r="D55" s="182"/>
      <c r="E55" s="183"/>
      <c r="F55" s="182"/>
      <c r="G55" s="175"/>
      <c r="H55" s="175"/>
      <c r="I55" s="175"/>
      <c r="J55" s="177"/>
      <c r="K55" s="177"/>
      <c r="L55" s="185"/>
      <c r="M55" s="169">
        <f t="shared" si="1"/>
        <v>0</v>
      </c>
      <c r="N55" s="169">
        <f t="shared" si="2"/>
        <v>0</v>
      </c>
      <c r="O55" s="185"/>
      <c r="P55" s="169">
        <f t="shared" si="3"/>
        <v>0</v>
      </c>
    </row>
    <row r="56" spans="2:16" x14ac:dyDescent="0.25">
      <c r="B56" s="178"/>
      <c r="C56" s="179"/>
      <c r="D56" s="174"/>
      <c r="E56" s="174"/>
      <c r="F56" s="174"/>
      <c r="G56" s="174"/>
      <c r="H56" s="174"/>
      <c r="I56" s="174"/>
      <c r="J56" s="176"/>
      <c r="K56" s="176"/>
      <c r="L56" s="184"/>
      <c r="M56" s="176">
        <f t="shared" si="1"/>
        <v>0</v>
      </c>
      <c r="N56" s="176">
        <f t="shared" si="2"/>
        <v>0</v>
      </c>
      <c r="O56" s="184"/>
      <c r="P56" s="176">
        <f t="shared" si="3"/>
        <v>0</v>
      </c>
    </row>
    <row r="57" spans="2:16" x14ac:dyDescent="0.25">
      <c r="B57" s="180"/>
      <c r="C57" s="181"/>
      <c r="D57" s="182"/>
      <c r="E57" s="183"/>
      <c r="F57" s="182"/>
      <c r="G57" s="175"/>
      <c r="H57" s="175"/>
      <c r="I57" s="175"/>
      <c r="J57" s="177"/>
      <c r="K57" s="177"/>
      <c r="L57" s="185"/>
      <c r="M57" s="169">
        <f t="shared" si="1"/>
        <v>0</v>
      </c>
      <c r="N57" s="169">
        <f t="shared" si="2"/>
        <v>0</v>
      </c>
      <c r="O57" s="185"/>
      <c r="P57" s="169">
        <f t="shared" si="3"/>
        <v>0</v>
      </c>
    </row>
    <row r="58" spans="2:16" x14ac:dyDescent="0.25">
      <c r="B58" s="178"/>
      <c r="C58" s="179"/>
      <c r="D58" s="174"/>
      <c r="E58" s="174"/>
      <c r="F58" s="174"/>
      <c r="G58" s="174"/>
      <c r="H58" s="174"/>
      <c r="I58" s="174"/>
      <c r="J58" s="176"/>
      <c r="K58" s="176"/>
      <c r="L58" s="184"/>
      <c r="M58" s="176">
        <f t="shared" si="1"/>
        <v>0</v>
      </c>
      <c r="N58" s="176">
        <f t="shared" si="2"/>
        <v>0</v>
      </c>
      <c r="O58" s="184"/>
      <c r="P58" s="176">
        <f t="shared" si="3"/>
        <v>0</v>
      </c>
    </row>
    <row r="59" spans="2:16" x14ac:dyDescent="0.25">
      <c r="B59" s="180"/>
      <c r="C59" s="181"/>
      <c r="D59" s="182"/>
      <c r="E59" s="183"/>
      <c r="F59" s="182"/>
      <c r="G59" s="175"/>
      <c r="H59" s="175"/>
      <c r="I59" s="175"/>
      <c r="J59" s="177"/>
      <c r="K59" s="177"/>
      <c r="L59" s="185"/>
      <c r="M59" s="169">
        <f t="shared" si="1"/>
        <v>0</v>
      </c>
      <c r="N59" s="169">
        <f t="shared" si="2"/>
        <v>0</v>
      </c>
      <c r="O59" s="185"/>
      <c r="P59" s="169">
        <f t="shared" si="3"/>
        <v>0</v>
      </c>
    </row>
    <row r="60" spans="2:16" x14ac:dyDescent="0.25">
      <c r="B60" s="178"/>
      <c r="C60" s="179"/>
      <c r="D60" s="174"/>
      <c r="E60" s="174"/>
      <c r="F60" s="174"/>
      <c r="G60" s="174"/>
      <c r="H60" s="174"/>
      <c r="I60" s="174"/>
      <c r="J60" s="176"/>
      <c r="K60" s="176"/>
      <c r="L60" s="184"/>
      <c r="M60" s="176">
        <f t="shared" si="1"/>
        <v>0</v>
      </c>
      <c r="N60" s="176">
        <f t="shared" si="2"/>
        <v>0</v>
      </c>
      <c r="O60" s="184"/>
      <c r="P60" s="176">
        <f t="shared" si="3"/>
        <v>0</v>
      </c>
    </row>
    <row r="61" spans="2:16" x14ac:dyDescent="0.25">
      <c r="B61" s="180"/>
      <c r="C61" s="181"/>
      <c r="D61" s="182"/>
      <c r="E61" s="183"/>
      <c r="F61" s="182"/>
      <c r="G61" s="175"/>
      <c r="H61" s="175"/>
      <c r="I61" s="175"/>
      <c r="J61" s="177"/>
      <c r="K61" s="177"/>
      <c r="L61" s="185"/>
      <c r="M61" s="169">
        <f t="shared" si="1"/>
        <v>0</v>
      </c>
      <c r="N61" s="169">
        <f t="shared" si="2"/>
        <v>0</v>
      </c>
      <c r="O61" s="185"/>
      <c r="P61" s="169">
        <f t="shared" si="3"/>
        <v>0</v>
      </c>
    </row>
    <row r="62" spans="2:16" x14ac:dyDescent="0.25">
      <c r="B62" s="178"/>
      <c r="C62" s="179"/>
      <c r="D62" s="174"/>
      <c r="E62" s="174"/>
      <c r="F62" s="174"/>
      <c r="G62" s="174"/>
      <c r="H62" s="174"/>
      <c r="I62" s="174"/>
      <c r="J62" s="176"/>
      <c r="K62" s="176"/>
      <c r="L62" s="184"/>
      <c r="M62" s="176">
        <f t="shared" si="1"/>
        <v>0</v>
      </c>
      <c r="N62" s="176">
        <f t="shared" si="2"/>
        <v>0</v>
      </c>
      <c r="O62" s="184"/>
      <c r="P62" s="176">
        <f t="shared" si="3"/>
        <v>0</v>
      </c>
    </row>
    <row r="63" spans="2:16" x14ac:dyDescent="0.25">
      <c r="B63" s="180"/>
      <c r="C63" s="181"/>
      <c r="D63" s="182"/>
      <c r="E63" s="183"/>
      <c r="F63" s="182"/>
      <c r="G63" s="175"/>
      <c r="H63" s="175"/>
      <c r="I63" s="175"/>
      <c r="J63" s="177"/>
      <c r="K63" s="177"/>
      <c r="L63" s="185"/>
      <c r="M63" s="169">
        <f t="shared" si="1"/>
        <v>0</v>
      </c>
      <c r="N63" s="169">
        <f t="shared" si="2"/>
        <v>0</v>
      </c>
      <c r="O63" s="185"/>
      <c r="P63" s="169">
        <f t="shared" si="3"/>
        <v>0</v>
      </c>
    </row>
    <row r="64" spans="2:16" x14ac:dyDescent="0.25">
      <c r="B64" s="178"/>
      <c r="C64" s="179"/>
      <c r="D64" s="174"/>
      <c r="E64" s="174"/>
      <c r="F64" s="174"/>
      <c r="G64" s="174"/>
      <c r="H64" s="174"/>
      <c r="I64" s="174"/>
      <c r="J64" s="176"/>
      <c r="K64" s="176"/>
      <c r="L64" s="184"/>
      <c r="M64" s="176">
        <f t="shared" si="1"/>
        <v>0</v>
      </c>
      <c r="N64" s="176">
        <f t="shared" si="2"/>
        <v>0</v>
      </c>
      <c r="O64" s="184"/>
      <c r="P64" s="176">
        <f t="shared" si="3"/>
        <v>0</v>
      </c>
    </row>
    <row r="65" spans="2:16" x14ac:dyDescent="0.25">
      <c r="B65" s="180"/>
      <c r="C65" s="181"/>
      <c r="D65" s="182"/>
      <c r="E65" s="183"/>
      <c r="F65" s="182"/>
      <c r="G65" s="175"/>
      <c r="H65" s="175"/>
      <c r="I65" s="175"/>
      <c r="J65" s="177"/>
      <c r="K65" s="177"/>
      <c r="L65" s="185"/>
      <c r="M65" s="169">
        <f t="shared" si="1"/>
        <v>0</v>
      </c>
      <c r="N65" s="169">
        <f t="shared" si="2"/>
        <v>0</v>
      </c>
      <c r="O65" s="185"/>
      <c r="P65" s="169">
        <f t="shared" si="3"/>
        <v>0</v>
      </c>
    </row>
    <row r="66" spans="2:16" x14ac:dyDescent="0.25">
      <c r="B66" s="178"/>
      <c r="C66" s="179"/>
      <c r="D66" s="174"/>
      <c r="E66" s="174"/>
      <c r="F66" s="174"/>
      <c r="G66" s="174"/>
      <c r="H66" s="174"/>
      <c r="I66" s="174"/>
      <c r="J66" s="176"/>
      <c r="K66" s="176"/>
      <c r="L66" s="184"/>
      <c r="M66" s="176">
        <f t="shared" si="1"/>
        <v>0</v>
      </c>
      <c r="N66" s="176">
        <f t="shared" si="2"/>
        <v>0</v>
      </c>
      <c r="O66" s="184"/>
      <c r="P66" s="176">
        <f t="shared" si="3"/>
        <v>0</v>
      </c>
    </row>
    <row r="67" spans="2:16" x14ac:dyDescent="0.25">
      <c r="B67" s="180"/>
      <c r="C67" s="181"/>
      <c r="D67" s="182"/>
      <c r="E67" s="183"/>
      <c r="F67" s="182"/>
      <c r="G67" s="175"/>
      <c r="H67" s="175"/>
      <c r="I67" s="175"/>
      <c r="J67" s="177"/>
      <c r="K67" s="177"/>
      <c r="L67" s="185"/>
      <c r="M67" s="169">
        <f t="shared" si="1"/>
        <v>0</v>
      </c>
      <c r="N67" s="169">
        <f t="shared" si="2"/>
        <v>0</v>
      </c>
      <c r="O67" s="185"/>
      <c r="P67" s="169">
        <f t="shared" si="3"/>
        <v>0</v>
      </c>
    </row>
    <row r="68" spans="2:16" x14ac:dyDescent="0.25">
      <c r="B68" s="178"/>
      <c r="C68" s="179"/>
      <c r="D68" s="174"/>
      <c r="E68" s="174"/>
      <c r="F68" s="174"/>
      <c r="G68" s="174"/>
      <c r="H68" s="174"/>
      <c r="I68" s="174"/>
      <c r="J68" s="176"/>
      <c r="K68" s="176"/>
      <c r="L68" s="184"/>
      <c r="M68" s="176">
        <f t="shared" si="1"/>
        <v>0</v>
      </c>
      <c r="N68" s="176">
        <f t="shared" si="2"/>
        <v>0</v>
      </c>
      <c r="O68" s="184"/>
      <c r="P68" s="176">
        <f t="shared" si="3"/>
        <v>0</v>
      </c>
    </row>
    <row r="69" spans="2:16" x14ac:dyDescent="0.25">
      <c r="B69" s="180"/>
      <c r="C69" s="181"/>
      <c r="D69" s="182"/>
      <c r="E69" s="183"/>
      <c r="F69" s="182"/>
      <c r="G69" s="175"/>
      <c r="H69" s="175"/>
      <c r="I69" s="175"/>
      <c r="J69" s="177"/>
      <c r="K69" s="177"/>
      <c r="L69" s="185"/>
      <c r="M69" s="169">
        <f t="shared" si="1"/>
        <v>0</v>
      </c>
      <c r="N69" s="169">
        <f t="shared" si="2"/>
        <v>0</v>
      </c>
      <c r="O69" s="185"/>
      <c r="P69" s="169">
        <f t="shared" si="3"/>
        <v>0</v>
      </c>
    </row>
    <row r="70" spans="2:16" x14ac:dyDescent="0.25">
      <c r="B70" s="178"/>
      <c r="C70" s="179"/>
      <c r="D70" s="174"/>
      <c r="E70" s="174"/>
      <c r="F70" s="174"/>
      <c r="G70" s="174"/>
      <c r="H70" s="174"/>
      <c r="I70" s="174"/>
      <c r="J70" s="176"/>
      <c r="K70" s="176"/>
      <c r="L70" s="184"/>
      <c r="M70" s="176">
        <f t="shared" si="1"/>
        <v>0</v>
      </c>
      <c r="N70" s="176">
        <f t="shared" si="2"/>
        <v>0</v>
      </c>
      <c r="O70" s="184"/>
      <c r="P70" s="176">
        <f t="shared" si="3"/>
        <v>0</v>
      </c>
    </row>
    <row r="71" spans="2:16" x14ac:dyDescent="0.25">
      <c r="B71" s="180"/>
      <c r="C71" s="181"/>
      <c r="D71" s="182"/>
      <c r="E71" s="183"/>
      <c r="F71" s="182"/>
      <c r="G71" s="175"/>
      <c r="H71" s="175"/>
      <c r="I71" s="175"/>
      <c r="J71" s="177"/>
      <c r="K71" s="177"/>
      <c r="L71" s="185"/>
      <c r="M71" s="169">
        <f t="shared" si="1"/>
        <v>0</v>
      </c>
      <c r="N71" s="169">
        <f t="shared" si="2"/>
        <v>0</v>
      </c>
      <c r="O71" s="185"/>
      <c r="P71" s="169">
        <f t="shared" si="3"/>
        <v>0</v>
      </c>
    </row>
    <row r="72" spans="2:16" x14ac:dyDescent="0.25">
      <c r="B72" s="178"/>
      <c r="C72" s="179"/>
      <c r="D72" s="174"/>
      <c r="E72" s="174"/>
      <c r="F72" s="174"/>
      <c r="G72" s="174"/>
      <c r="H72" s="174"/>
      <c r="I72" s="174"/>
      <c r="J72" s="176"/>
      <c r="K72" s="176"/>
      <c r="L72" s="184"/>
      <c r="M72" s="176">
        <f t="shared" si="1"/>
        <v>0</v>
      </c>
      <c r="N72" s="176">
        <f t="shared" si="2"/>
        <v>0</v>
      </c>
      <c r="O72" s="184"/>
      <c r="P72" s="176">
        <f t="shared" si="3"/>
        <v>0</v>
      </c>
    </row>
    <row r="73" spans="2:16" x14ac:dyDescent="0.25">
      <c r="B73" s="180"/>
      <c r="C73" s="181"/>
      <c r="D73" s="182"/>
      <c r="E73" s="183"/>
      <c r="F73" s="182"/>
      <c r="G73" s="175"/>
      <c r="H73" s="175"/>
      <c r="I73" s="175"/>
      <c r="J73" s="177"/>
      <c r="K73" s="177"/>
      <c r="L73" s="185"/>
      <c r="M73" s="169">
        <f t="shared" si="1"/>
        <v>0</v>
      </c>
      <c r="N73" s="169">
        <f t="shared" si="2"/>
        <v>0</v>
      </c>
      <c r="O73" s="185"/>
      <c r="P73" s="169">
        <f t="shared" si="3"/>
        <v>0</v>
      </c>
    </row>
    <row r="74" spans="2:16" x14ac:dyDescent="0.25">
      <c r="B74" s="178"/>
      <c r="C74" s="179"/>
      <c r="D74" s="174"/>
      <c r="E74" s="174"/>
      <c r="F74" s="174"/>
      <c r="G74" s="174"/>
      <c r="H74" s="174"/>
      <c r="I74" s="174"/>
      <c r="J74" s="176"/>
      <c r="K74" s="176"/>
      <c r="L74" s="184"/>
      <c r="M74" s="176">
        <f t="shared" si="1"/>
        <v>0</v>
      </c>
      <c r="N74" s="176">
        <f t="shared" si="2"/>
        <v>0</v>
      </c>
      <c r="O74" s="184"/>
      <c r="P74" s="176">
        <f t="shared" si="3"/>
        <v>0</v>
      </c>
    </row>
    <row r="75" spans="2:16" x14ac:dyDescent="0.25">
      <c r="B75" s="180"/>
      <c r="C75" s="181"/>
      <c r="D75" s="182"/>
      <c r="E75" s="183"/>
      <c r="F75" s="182"/>
      <c r="G75" s="175"/>
      <c r="H75" s="175"/>
      <c r="I75" s="175"/>
      <c r="J75" s="177"/>
      <c r="K75" s="177"/>
      <c r="L75" s="185"/>
      <c r="M75" s="169">
        <f t="shared" si="1"/>
        <v>0</v>
      </c>
      <c r="N75" s="169">
        <f t="shared" si="2"/>
        <v>0</v>
      </c>
      <c r="O75" s="185"/>
      <c r="P75" s="169">
        <f t="shared" si="3"/>
        <v>0</v>
      </c>
    </row>
    <row r="76" spans="2:16" x14ac:dyDescent="0.25">
      <c r="B76" s="178"/>
      <c r="C76" s="179"/>
      <c r="D76" s="174"/>
      <c r="E76" s="174"/>
      <c r="F76" s="174"/>
      <c r="G76" s="174"/>
      <c r="H76" s="174"/>
      <c r="I76" s="174"/>
      <c r="J76" s="176"/>
      <c r="K76" s="176"/>
      <c r="L76" s="184"/>
      <c r="M76" s="176">
        <f t="shared" si="1"/>
        <v>0</v>
      </c>
      <c r="N76" s="176">
        <f t="shared" si="2"/>
        <v>0</v>
      </c>
      <c r="O76" s="184"/>
      <c r="P76" s="176">
        <f t="shared" si="3"/>
        <v>0</v>
      </c>
    </row>
    <row r="77" spans="2:16" x14ac:dyDescent="0.25">
      <c r="B77" s="180"/>
      <c r="C77" s="181"/>
      <c r="D77" s="182"/>
      <c r="E77" s="183"/>
      <c r="F77" s="182"/>
      <c r="G77" s="175"/>
      <c r="H77" s="175"/>
      <c r="I77" s="175"/>
      <c r="J77" s="177"/>
      <c r="K77" s="177"/>
      <c r="L77" s="185"/>
      <c r="M77" s="169">
        <f t="shared" si="1"/>
        <v>0</v>
      </c>
      <c r="N77" s="169">
        <f t="shared" si="2"/>
        <v>0</v>
      </c>
      <c r="O77" s="185"/>
      <c r="P77" s="169">
        <f t="shared" si="3"/>
        <v>0</v>
      </c>
    </row>
    <row r="78" spans="2:16" x14ac:dyDescent="0.25">
      <c r="B78" s="178"/>
      <c r="C78" s="179"/>
      <c r="D78" s="174"/>
      <c r="E78" s="174"/>
      <c r="F78" s="174"/>
      <c r="G78" s="174"/>
      <c r="H78" s="174"/>
      <c r="I78" s="174"/>
      <c r="J78" s="176"/>
      <c r="K78" s="176"/>
      <c r="L78" s="184"/>
      <c r="M78" s="176">
        <f t="shared" si="1"/>
        <v>0</v>
      </c>
      <c r="N78" s="176">
        <f t="shared" si="2"/>
        <v>0</v>
      </c>
      <c r="O78" s="184"/>
      <c r="P78" s="176">
        <f t="shared" si="3"/>
        <v>0</v>
      </c>
    </row>
    <row r="79" spans="2:16" x14ac:dyDescent="0.25">
      <c r="B79" s="180"/>
      <c r="C79" s="181"/>
      <c r="D79" s="182"/>
      <c r="E79" s="183"/>
      <c r="F79" s="182"/>
      <c r="G79" s="175"/>
      <c r="H79" s="175"/>
      <c r="I79" s="175"/>
      <c r="J79" s="177"/>
      <c r="K79" s="177"/>
      <c r="L79" s="185"/>
      <c r="M79" s="169">
        <f t="shared" si="1"/>
        <v>0</v>
      </c>
      <c r="N79" s="169">
        <f t="shared" si="2"/>
        <v>0</v>
      </c>
      <c r="O79" s="185"/>
      <c r="P79" s="169">
        <f t="shared" si="3"/>
        <v>0</v>
      </c>
    </row>
    <row r="80" spans="2:16" x14ac:dyDescent="0.25">
      <c r="B80" s="178"/>
      <c r="C80" s="179"/>
      <c r="D80" s="174"/>
      <c r="E80" s="174"/>
      <c r="F80" s="174"/>
      <c r="G80" s="174"/>
      <c r="H80" s="174"/>
      <c r="I80" s="174"/>
      <c r="J80" s="176"/>
      <c r="K80" s="176"/>
      <c r="L80" s="184"/>
      <c r="M80" s="176">
        <f t="shared" si="1"/>
        <v>0</v>
      </c>
      <c r="N80" s="176">
        <f t="shared" si="2"/>
        <v>0</v>
      </c>
      <c r="O80" s="184"/>
      <c r="P80" s="176">
        <f t="shared" si="3"/>
        <v>0</v>
      </c>
    </row>
    <row r="81" spans="2:16" x14ac:dyDescent="0.25">
      <c r="B81" s="180"/>
      <c r="C81" s="181"/>
      <c r="D81" s="182"/>
      <c r="E81" s="183"/>
      <c r="F81" s="182"/>
      <c r="G81" s="175"/>
      <c r="H81" s="175"/>
      <c r="I81" s="175"/>
      <c r="J81" s="177"/>
      <c r="K81" s="177"/>
      <c r="L81" s="185"/>
      <c r="M81" s="169">
        <f t="shared" si="1"/>
        <v>0</v>
      </c>
      <c r="N81" s="169">
        <f t="shared" si="2"/>
        <v>0</v>
      </c>
      <c r="O81" s="185"/>
      <c r="P81" s="169">
        <f t="shared" si="3"/>
        <v>0</v>
      </c>
    </row>
    <row r="82" spans="2:16" x14ac:dyDescent="0.25">
      <c r="B82" s="178"/>
      <c r="C82" s="179"/>
      <c r="D82" s="174"/>
      <c r="E82" s="174"/>
      <c r="F82" s="174"/>
      <c r="G82" s="174"/>
      <c r="H82" s="174"/>
      <c r="I82" s="174"/>
      <c r="J82" s="176"/>
      <c r="K82" s="176"/>
      <c r="L82" s="184"/>
      <c r="M82" s="176">
        <f t="shared" si="1"/>
        <v>0</v>
      </c>
      <c r="N82" s="176">
        <f t="shared" si="2"/>
        <v>0</v>
      </c>
      <c r="O82" s="184"/>
      <c r="P82" s="176">
        <f t="shared" si="3"/>
        <v>0</v>
      </c>
    </row>
    <row r="83" spans="2:16" x14ac:dyDescent="0.25">
      <c r="B83" s="180"/>
      <c r="C83" s="181"/>
      <c r="D83" s="182"/>
      <c r="E83" s="183"/>
      <c r="F83" s="182"/>
      <c r="G83" s="175"/>
      <c r="H83" s="175"/>
      <c r="I83" s="175"/>
      <c r="J83" s="177"/>
      <c r="K83" s="177"/>
      <c r="L83" s="185"/>
      <c r="M83" s="169">
        <f t="shared" si="1"/>
        <v>0</v>
      </c>
      <c r="N83" s="169">
        <f t="shared" si="2"/>
        <v>0</v>
      </c>
      <c r="O83" s="185"/>
      <c r="P83" s="169">
        <f t="shared" si="3"/>
        <v>0</v>
      </c>
    </row>
    <row r="84" spans="2:16" x14ac:dyDescent="0.25">
      <c r="B84" s="178"/>
      <c r="C84" s="179"/>
      <c r="D84" s="174"/>
      <c r="E84" s="174"/>
      <c r="F84" s="174"/>
      <c r="G84" s="174"/>
      <c r="H84" s="174"/>
      <c r="I84" s="174"/>
      <c r="J84" s="176"/>
      <c r="K84" s="176"/>
      <c r="L84" s="184"/>
      <c r="M84" s="176">
        <f t="shared" si="1"/>
        <v>0</v>
      </c>
      <c r="N84" s="176">
        <f t="shared" si="2"/>
        <v>0</v>
      </c>
      <c r="O84" s="184"/>
      <c r="P84" s="176">
        <f t="shared" si="3"/>
        <v>0</v>
      </c>
    </row>
    <row r="85" spans="2:16" x14ac:dyDescent="0.25">
      <c r="B85" s="180"/>
      <c r="C85" s="181"/>
      <c r="D85" s="182"/>
      <c r="E85" s="183"/>
      <c r="F85" s="182"/>
      <c r="G85" s="175"/>
      <c r="H85" s="175"/>
      <c r="I85" s="175"/>
      <c r="J85" s="177"/>
      <c r="K85" s="177"/>
      <c r="L85" s="185"/>
      <c r="M85" s="169">
        <f t="shared" si="1"/>
        <v>0</v>
      </c>
      <c r="N85" s="169">
        <f t="shared" si="2"/>
        <v>0</v>
      </c>
      <c r="O85" s="185"/>
      <c r="P85" s="169">
        <f t="shared" si="3"/>
        <v>0</v>
      </c>
    </row>
    <row r="86" spans="2:16" x14ac:dyDescent="0.25">
      <c r="B86" s="178"/>
      <c r="C86" s="179"/>
      <c r="D86" s="174"/>
      <c r="E86" s="174"/>
      <c r="F86" s="174"/>
      <c r="G86" s="174"/>
      <c r="H86" s="174"/>
      <c r="I86" s="174"/>
      <c r="J86" s="176"/>
      <c r="K86" s="176"/>
      <c r="L86" s="184"/>
      <c r="M86" s="176">
        <f t="shared" ref="M86:M99" si="4">+J86*L86</f>
        <v>0</v>
      </c>
      <c r="N86" s="176">
        <f t="shared" ref="N86:N99" si="5">+J86+K86+M86</f>
        <v>0</v>
      </c>
      <c r="O86" s="184"/>
      <c r="P86" s="176">
        <f t="shared" ref="P86:P99" si="6">+N86*O86</f>
        <v>0</v>
      </c>
    </row>
    <row r="87" spans="2:16" x14ac:dyDescent="0.25">
      <c r="B87" s="180"/>
      <c r="C87" s="181"/>
      <c r="D87" s="182"/>
      <c r="E87" s="183"/>
      <c r="F87" s="182"/>
      <c r="G87" s="175"/>
      <c r="H87" s="175"/>
      <c r="I87" s="175"/>
      <c r="J87" s="177"/>
      <c r="K87" s="177"/>
      <c r="L87" s="185"/>
      <c r="M87" s="169">
        <f t="shared" si="4"/>
        <v>0</v>
      </c>
      <c r="N87" s="169">
        <f t="shared" si="5"/>
        <v>0</v>
      </c>
      <c r="O87" s="185"/>
      <c r="P87" s="169">
        <f t="shared" si="6"/>
        <v>0</v>
      </c>
    </row>
    <row r="88" spans="2:16" x14ac:dyDescent="0.25">
      <c r="B88" s="178"/>
      <c r="C88" s="179"/>
      <c r="D88" s="174"/>
      <c r="E88" s="174"/>
      <c r="F88" s="174"/>
      <c r="G88" s="174"/>
      <c r="H88" s="174"/>
      <c r="I88" s="174"/>
      <c r="J88" s="176"/>
      <c r="K88" s="176"/>
      <c r="L88" s="184"/>
      <c r="M88" s="176">
        <f t="shared" si="4"/>
        <v>0</v>
      </c>
      <c r="N88" s="176">
        <f t="shared" si="5"/>
        <v>0</v>
      </c>
      <c r="O88" s="184"/>
      <c r="P88" s="176">
        <f t="shared" si="6"/>
        <v>0</v>
      </c>
    </row>
    <row r="89" spans="2:16" x14ac:dyDescent="0.25">
      <c r="B89" s="180"/>
      <c r="C89" s="181"/>
      <c r="D89" s="182"/>
      <c r="E89" s="183"/>
      <c r="F89" s="182"/>
      <c r="G89" s="175"/>
      <c r="H89" s="175"/>
      <c r="I89" s="175"/>
      <c r="J89" s="177"/>
      <c r="K89" s="177"/>
      <c r="L89" s="185"/>
      <c r="M89" s="169">
        <f t="shared" si="4"/>
        <v>0</v>
      </c>
      <c r="N89" s="169">
        <f t="shared" si="5"/>
        <v>0</v>
      </c>
      <c r="O89" s="185"/>
      <c r="P89" s="169">
        <f t="shared" si="6"/>
        <v>0</v>
      </c>
    </row>
    <row r="90" spans="2:16" x14ac:dyDescent="0.25">
      <c r="B90" s="178"/>
      <c r="C90" s="179"/>
      <c r="D90" s="174"/>
      <c r="E90" s="174"/>
      <c r="F90" s="174"/>
      <c r="G90" s="174"/>
      <c r="H90" s="174"/>
      <c r="I90" s="174"/>
      <c r="J90" s="176"/>
      <c r="K90" s="176"/>
      <c r="L90" s="184"/>
      <c r="M90" s="176">
        <f t="shared" si="4"/>
        <v>0</v>
      </c>
      <c r="N90" s="176">
        <f t="shared" si="5"/>
        <v>0</v>
      </c>
      <c r="O90" s="184"/>
      <c r="P90" s="176">
        <f t="shared" si="6"/>
        <v>0</v>
      </c>
    </row>
    <row r="91" spans="2:16" x14ac:dyDescent="0.25">
      <c r="B91" s="180"/>
      <c r="C91" s="181"/>
      <c r="D91" s="182"/>
      <c r="E91" s="183"/>
      <c r="F91" s="182"/>
      <c r="G91" s="175"/>
      <c r="H91" s="175"/>
      <c r="I91" s="175"/>
      <c r="J91" s="177"/>
      <c r="K91" s="177"/>
      <c r="L91" s="185"/>
      <c r="M91" s="169">
        <f t="shared" si="4"/>
        <v>0</v>
      </c>
      <c r="N91" s="169">
        <f t="shared" si="5"/>
        <v>0</v>
      </c>
      <c r="O91" s="185"/>
      <c r="P91" s="169">
        <f t="shared" si="6"/>
        <v>0</v>
      </c>
    </row>
    <row r="92" spans="2:16" x14ac:dyDescent="0.25">
      <c r="B92" s="178"/>
      <c r="C92" s="179"/>
      <c r="D92" s="174"/>
      <c r="E92" s="174"/>
      <c r="F92" s="174"/>
      <c r="G92" s="174"/>
      <c r="H92" s="174"/>
      <c r="I92" s="174"/>
      <c r="J92" s="176"/>
      <c r="K92" s="176"/>
      <c r="L92" s="184"/>
      <c r="M92" s="176">
        <f t="shared" si="4"/>
        <v>0</v>
      </c>
      <c r="N92" s="176">
        <f t="shared" si="5"/>
        <v>0</v>
      </c>
      <c r="O92" s="184"/>
      <c r="P92" s="176">
        <f t="shared" si="6"/>
        <v>0</v>
      </c>
    </row>
    <row r="93" spans="2:16" x14ac:dyDescent="0.25">
      <c r="B93" s="180"/>
      <c r="C93" s="181"/>
      <c r="D93" s="182"/>
      <c r="E93" s="183"/>
      <c r="F93" s="182"/>
      <c r="G93" s="175"/>
      <c r="H93" s="175"/>
      <c r="I93" s="175"/>
      <c r="J93" s="177"/>
      <c r="K93" s="177"/>
      <c r="L93" s="185"/>
      <c r="M93" s="169">
        <f t="shared" si="4"/>
        <v>0</v>
      </c>
      <c r="N93" s="169">
        <f t="shared" si="5"/>
        <v>0</v>
      </c>
      <c r="O93" s="185"/>
      <c r="P93" s="169">
        <f t="shared" si="6"/>
        <v>0</v>
      </c>
    </row>
    <row r="94" spans="2:16" x14ac:dyDescent="0.25">
      <c r="B94" s="178"/>
      <c r="C94" s="179"/>
      <c r="D94" s="174"/>
      <c r="E94" s="174"/>
      <c r="F94" s="174"/>
      <c r="G94" s="174"/>
      <c r="H94" s="174"/>
      <c r="I94" s="174"/>
      <c r="J94" s="176"/>
      <c r="K94" s="176"/>
      <c r="L94" s="184"/>
      <c r="M94" s="176">
        <f t="shared" si="4"/>
        <v>0</v>
      </c>
      <c r="N94" s="176">
        <f t="shared" si="5"/>
        <v>0</v>
      </c>
      <c r="O94" s="184"/>
      <c r="P94" s="176">
        <f t="shared" si="6"/>
        <v>0</v>
      </c>
    </row>
    <row r="95" spans="2:16" x14ac:dyDescent="0.25">
      <c r="B95" s="180"/>
      <c r="C95" s="181"/>
      <c r="D95" s="182"/>
      <c r="E95" s="183"/>
      <c r="F95" s="182"/>
      <c r="G95" s="175"/>
      <c r="H95" s="175"/>
      <c r="I95" s="175"/>
      <c r="J95" s="177"/>
      <c r="K95" s="177"/>
      <c r="L95" s="185"/>
      <c r="M95" s="169">
        <f t="shared" si="4"/>
        <v>0</v>
      </c>
      <c r="N95" s="169">
        <f t="shared" si="5"/>
        <v>0</v>
      </c>
      <c r="O95" s="185"/>
      <c r="P95" s="169">
        <f t="shared" si="6"/>
        <v>0</v>
      </c>
    </row>
    <row r="96" spans="2:16" x14ac:dyDescent="0.25">
      <c r="B96" s="178"/>
      <c r="C96" s="179"/>
      <c r="D96" s="174"/>
      <c r="E96" s="174"/>
      <c r="F96" s="174"/>
      <c r="G96" s="174"/>
      <c r="H96" s="174"/>
      <c r="I96" s="174"/>
      <c r="J96" s="176"/>
      <c r="K96" s="176"/>
      <c r="L96" s="184"/>
      <c r="M96" s="176">
        <f t="shared" si="4"/>
        <v>0</v>
      </c>
      <c r="N96" s="176">
        <f t="shared" si="5"/>
        <v>0</v>
      </c>
      <c r="O96" s="184"/>
      <c r="P96" s="176">
        <f t="shared" si="6"/>
        <v>0</v>
      </c>
    </row>
    <row r="97" spans="2:16" x14ac:dyDescent="0.25">
      <c r="B97" s="180"/>
      <c r="C97" s="181"/>
      <c r="D97" s="182"/>
      <c r="E97" s="183"/>
      <c r="F97" s="182"/>
      <c r="G97" s="175"/>
      <c r="H97" s="175"/>
      <c r="I97" s="175"/>
      <c r="J97" s="177"/>
      <c r="K97" s="177"/>
      <c r="L97" s="185"/>
      <c r="M97" s="169">
        <f t="shared" si="4"/>
        <v>0</v>
      </c>
      <c r="N97" s="169">
        <f t="shared" si="5"/>
        <v>0</v>
      </c>
      <c r="O97" s="185"/>
      <c r="P97" s="169">
        <f t="shared" si="6"/>
        <v>0</v>
      </c>
    </row>
    <row r="98" spans="2:16" x14ac:dyDescent="0.25">
      <c r="B98" s="178"/>
      <c r="C98" s="179"/>
      <c r="D98" s="174"/>
      <c r="E98" s="174"/>
      <c r="F98" s="174"/>
      <c r="G98" s="174"/>
      <c r="H98" s="174"/>
      <c r="I98" s="174"/>
      <c r="J98" s="176"/>
      <c r="K98" s="176"/>
      <c r="L98" s="184"/>
      <c r="M98" s="176">
        <f t="shared" si="4"/>
        <v>0</v>
      </c>
      <c r="N98" s="176">
        <f t="shared" si="5"/>
        <v>0</v>
      </c>
      <c r="O98" s="184"/>
      <c r="P98" s="176">
        <f t="shared" si="6"/>
        <v>0</v>
      </c>
    </row>
    <row r="99" spans="2:16" x14ac:dyDescent="0.25">
      <c r="B99" s="180"/>
      <c r="C99" s="181"/>
      <c r="D99" s="182"/>
      <c r="E99" s="183"/>
      <c r="F99" s="182"/>
      <c r="G99" s="175"/>
      <c r="H99" s="175"/>
      <c r="I99" s="175"/>
      <c r="J99" s="177"/>
      <c r="K99" s="177"/>
      <c r="L99" s="185"/>
      <c r="M99" s="169">
        <f t="shared" si="4"/>
        <v>0</v>
      </c>
      <c r="N99" s="169">
        <f t="shared" si="5"/>
        <v>0</v>
      </c>
      <c r="O99" s="185"/>
      <c r="P99" s="169">
        <f t="shared" si="6"/>
        <v>0</v>
      </c>
    </row>
    <row r="100" spans="2:16" x14ac:dyDescent="0.25">
      <c r="B100" s="174"/>
      <c r="C100" s="174"/>
      <c r="D100" s="174"/>
      <c r="E100" s="174"/>
      <c r="F100" s="174"/>
      <c r="G100" s="174"/>
      <c r="H100" s="174"/>
      <c r="I100" s="174"/>
      <c r="J100" s="176"/>
      <c r="K100" s="176"/>
      <c r="L100" s="184"/>
      <c r="M100" s="164">
        <f>+J100*L100</f>
        <v>0</v>
      </c>
      <c r="N100" s="164">
        <f t="shared" ref="N23:N100" si="7">+J100+K100+M100</f>
        <v>0</v>
      </c>
      <c r="O100" s="184"/>
      <c r="P100" s="164">
        <f>+N100*O100</f>
        <v>0</v>
      </c>
    </row>
    <row r="101" spans="2:16" x14ac:dyDescent="0.25">
      <c r="B101" s="170" t="s">
        <v>271</v>
      </c>
      <c r="C101" s="171"/>
      <c r="D101" s="171"/>
      <c r="E101" s="171"/>
      <c r="F101" s="171"/>
      <c r="G101" s="171"/>
      <c r="H101" s="171"/>
      <c r="I101" s="171"/>
      <c r="J101" s="171">
        <f t="shared" ref="J101:K101" si="8">+SUM(J20:J100)</f>
        <v>0</v>
      </c>
      <c r="K101" s="171">
        <f t="shared" si="8"/>
        <v>0</v>
      </c>
      <c r="L101" s="323"/>
      <c r="M101" s="171">
        <f>+SUM(M20:M100)</f>
        <v>0</v>
      </c>
      <c r="N101" s="171">
        <f>+J101+K101+M101</f>
        <v>0</v>
      </c>
      <c r="O101" s="171"/>
      <c r="P101" s="171">
        <f>+SUM(P20:P100)</f>
        <v>0</v>
      </c>
    </row>
    <row r="104" spans="2:16" x14ac:dyDescent="0.25">
      <c r="B104" s="172" t="s">
        <v>301</v>
      </c>
    </row>
    <row r="105" spans="2:16" x14ac:dyDescent="0.25">
      <c r="B105" s="173" t="s">
        <v>299</v>
      </c>
      <c r="C105" s="34" t="s">
        <v>300</v>
      </c>
    </row>
    <row r="106" spans="2:16" x14ac:dyDescent="0.25">
      <c r="B106" s="173" t="s">
        <v>302</v>
      </c>
      <c r="C106" s="34" t="s">
        <v>303</v>
      </c>
    </row>
  </sheetData>
  <sheetProtection algorithmName="SHA-512" hashValue="RHqSEFHhlGwXIm3v4M+XW0thGAoGNsi7wCDkHOOCAlPukRuqva+6sXjF9pPH2Pi7/fF1QTNLyENrByP7AsHpXg==" saltValue="QWVBXUHXn2VcDjDj6wz1tg==" spinCount="100000" sheet="1" insertRows="0"/>
  <mergeCells count="2">
    <mergeCell ref="B2:F2"/>
    <mergeCell ref="B18:P18"/>
  </mergeCells>
  <pageMargins left="0.7" right="0.7" top="0.75" bottom="0.75" header="0.3" footer="0.3"/>
  <pageSetup paperSize="9" orientation="portrait" r:id="rId1"/>
  <ignoredErrors>
    <ignoredError sqref="M22:N22 P22 M24:N24 P24 M26:N26 M28:N28 P28 M30:N30 P30 M32:N32 P32 M34:N34 P34 M36:N36 P36 M38:N38 P38 M40:N40 P40 M42:N42 P42 M44:N44 P44 M46:N46 P46 M48:N48 P48 M50:N50 P50 M52:N52 P52 M54:N54 P54 M56:N56 P56 M58:N58 P58 M60:N60 P60 M62:N62 P62 M64:N64 P64 M66:N66 P66 M68:N68 P68 M70:N70 P70 M72:N72 P72 M74:N74 P74 M76:N76 P76 M78:N78 P78 M80:N80 P80 M82:N82 P82 M84:N84 P84 M86:N86 P86 M88:N88 P88 M90:N90 P90 M92:N92 P92 M94:N94 P94 M96:N96 P96 M98:N98 P98 M20:N20 P20 P26"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8D7B0-8E12-4BC4-8EC7-5AD2059A8DC8}">
  <dimension ref="A1:AA69"/>
  <sheetViews>
    <sheetView topLeftCell="E2" zoomScale="60" zoomScaleNormal="85" workbookViewId="0">
      <selection activeCell="N13" sqref="N13"/>
    </sheetView>
  </sheetViews>
  <sheetFormatPr defaultRowHeight="15" x14ac:dyDescent="0.25"/>
  <cols>
    <col min="1" max="1" width="5" bestFit="1" customWidth="1"/>
    <col min="2" max="2" width="57.140625" bestFit="1" customWidth="1"/>
    <col min="3" max="3" width="11.85546875" bestFit="1" customWidth="1"/>
    <col min="6" max="6" width="19.42578125" customWidth="1"/>
    <col min="7" max="7" width="30.5703125" bestFit="1" customWidth="1"/>
    <col min="8" max="8" width="16.28515625" customWidth="1"/>
    <col min="9" max="9" width="13.5703125" bestFit="1" customWidth="1"/>
    <col min="10" max="10" width="12.5703125" bestFit="1" customWidth="1"/>
    <col min="12" max="12" width="12.28515625" customWidth="1"/>
    <col min="13" max="13" width="13.7109375" customWidth="1"/>
    <col min="14" max="14" width="43.28515625" bestFit="1" customWidth="1"/>
    <col min="16" max="16" width="19.85546875" customWidth="1"/>
    <col min="19" max="19" width="13.42578125" customWidth="1"/>
    <col min="20" max="20" width="11.42578125" customWidth="1"/>
    <col min="21" max="21" width="13.85546875" customWidth="1"/>
    <col min="22" max="22" width="18.5703125" bestFit="1" customWidth="1"/>
    <col min="27" max="27" width="27.85546875" bestFit="1" customWidth="1"/>
  </cols>
  <sheetData>
    <row r="1" spans="1:27" x14ac:dyDescent="0.25">
      <c r="A1" t="s">
        <v>70</v>
      </c>
      <c r="B1" t="s">
        <v>71</v>
      </c>
      <c r="F1" s="5" t="s">
        <v>70</v>
      </c>
      <c r="G1" s="5" t="s">
        <v>72</v>
      </c>
      <c r="H1" s="5" t="s">
        <v>73</v>
      </c>
      <c r="I1" s="5" t="s">
        <v>74</v>
      </c>
      <c r="J1" s="5" t="s">
        <v>9</v>
      </c>
      <c r="L1" s="87" t="str">
        <f>IFERROR(INDEX(tab_concelhos[id],MATCH(concelho_aux,tab_concelhos[Concelho],0)),"")</f>
        <v/>
      </c>
      <c r="N1" t="s">
        <v>75</v>
      </c>
      <c r="P1" t="s">
        <v>47</v>
      </c>
      <c r="S1" t="s">
        <v>76</v>
      </c>
      <c r="T1" t="s">
        <v>72</v>
      </c>
      <c r="U1" t="s">
        <v>77</v>
      </c>
      <c r="V1" t="s">
        <v>9</v>
      </c>
      <c r="X1" t="s">
        <v>76</v>
      </c>
      <c r="Y1" t="s">
        <v>72</v>
      </c>
      <c r="Z1" t="s">
        <v>77</v>
      </c>
      <c r="AA1" t="s">
        <v>9</v>
      </c>
    </row>
    <row r="2" spans="1:27" x14ac:dyDescent="0.25">
      <c r="A2" t="s">
        <v>78</v>
      </c>
      <c r="B2" t="s">
        <v>79</v>
      </c>
      <c r="F2" s="6" t="s">
        <v>80</v>
      </c>
      <c r="G2" s="7" t="s">
        <v>194</v>
      </c>
      <c r="H2" s="6" t="s">
        <v>194</v>
      </c>
      <c r="I2" s="6" t="s">
        <v>195</v>
      </c>
      <c r="J2" s="6"/>
      <c r="N2" t="s">
        <v>242</v>
      </c>
      <c r="P2" t="s">
        <v>84</v>
      </c>
      <c r="S2" t="s">
        <v>80</v>
      </c>
      <c r="T2" t="s">
        <v>81</v>
      </c>
      <c r="U2" t="s">
        <v>85</v>
      </c>
      <c r="V2" t="s">
        <v>86</v>
      </c>
      <c r="X2" t="s">
        <v>87</v>
      </c>
      <c r="Y2" t="s">
        <v>88</v>
      </c>
      <c r="Z2" t="s">
        <v>89</v>
      </c>
      <c r="AA2" t="s">
        <v>90</v>
      </c>
    </row>
    <row r="3" spans="1:27" x14ac:dyDescent="0.25">
      <c r="A3" t="s">
        <v>91</v>
      </c>
      <c r="B3" t="s">
        <v>92</v>
      </c>
      <c r="F3" s="6" t="s">
        <v>87</v>
      </c>
      <c r="G3" s="7" t="s">
        <v>81</v>
      </c>
      <c r="H3" s="6" t="s">
        <v>82</v>
      </c>
      <c r="I3" s="6" t="s">
        <v>83</v>
      </c>
      <c r="J3" s="6"/>
      <c r="P3" t="s">
        <v>94</v>
      </c>
      <c r="S3" t="s">
        <v>80</v>
      </c>
      <c r="T3" t="s">
        <v>81</v>
      </c>
      <c r="U3" t="s">
        <v>95</v>
      </c>
      <c r="V3" t="s">
        <v>96</v>
      </c>
      <c r="X3" t="s">
        <v>87</v>
      </c>
      <c r="Y3" t="s">
        <v>88</v>
      </c>
      <c r="Z3" t="s">
        <v>97</v>
      </c>
      <c r="AA3" t="s">
        <v>98</v>
      </c>
    </row>
    <row r="4" spans="1:27" x14ac:dyDescent="0.25">
      <c r="A4" t="s">
        <v>99</v>
      </c>
      <c r="B4" t="s">
        <v>100</v>
      </c>
      <c r="F4" s="6"/>
      <c r="G4" s="7" t="s">
        <v>88</v>
      </c>
      <c r="H4" s="6" t="s">
        <v>82</v>
      </c>
      <c r="I4" s="6" t="s">
        <v>93</v>
      </c>
      <c r="J4" s="6"/>
      <c r="P4" t="s">
        <v>101</v>
      </c>
      <c r="S4" t="s">
        <v>80</v>
      </c>
      <c r="T4" t="s">
        <v>81</v>
      </c>
      <c r="U4" t="s">
        <v>102</v>
      </c>
      <c r="V4" t="s">
        <v>103</v>
      </c>
      <c r="X4" t="s">
        <v>87</v>
      </c>
      <c r="Y4" t="s">
        <v>88</v>
      </c>
      <c r="Z4" t="s">
        <v>104</v>
      </c>
      <c r="AA4" t="s">
        <v>105</v>
      </c>
    </row>
    <row r="5" spans="1:27" x14ac:dyDescent="0.25">
      <c r="A5" t="s">
        <v>106</v>
      </c>
      <c r="B5" t="s">
        <v>107</v>
      </c>
      <c r="F5" s="6"/>
      <c r="G5" s="7" t="s">
        <v>196</v>
      </c>
      <c r="H5" s="6" t="s">
        <v>192</v>
      </c>
      <c r="I5" s="6" t="s">
        <v>197</v>
      </c>
      <c r="J5" s="6"/>
      <c r="N5" t="s">
        <v>131</v>
      </c>
      <c r="P5" t="s">
        <v>108</v>
      </c>
      <c r="S5" t="s">
        <v>80</v>
      </c>
      <c r="T5" t="s">
        <v>81</v>
      </c>
      <c r="U5" t="s">
        <v>109</v>
      </c>
      <c r="V5" t="s">
        <v>110</v>
      </c>
      <c r="X5" t="s">
        <v>87</v>
      </c>
      <c r="Y5" t="s">
        <v>88</v>
      </c>
      <c r="Z5" t="s">
        <v>111</v>
      </c>
      <c r="AA5" t="s">
        <v>88</v>
      </c>
    </row>
    <row r="6" spans="1:27" x14ac:dyDescent="0.25">
      <c r="A6" t="s">
        <v>112</v>
      </c>
      <c r="B6" t="s">
        <v>113</v>
      </c>
      <c r="F6" s="6"/>
      <c r="G6" s="7" t="s">
        <v>198</v>
      </c>
      <c r="H6" s="6" t="s">
        <v>187</v>
      </c>
      <c r="I6" s="6" t="s">
        <v>199</v>
      </c>
      <c r="J6" s="6"/>
      <c r="N6" t="s">
        <v>241</v>
      </c>
      <c r="P6" t="s">
        <v>114</v>
      </c>
      <c r="S6" t="s">
        <v>80</v>
      </c>
      <c r="T6" t="s">
        <v>81</v>
      </c>
      <c r="U6" t="s">
        <v>115</v>
      </c>
      <c r="V6" t="s">
        <v>81</v>
      </c>
    </row>
    <row r="7" spans="1:27" x14ac:dyDescent="0.25">
      <c r="A7" t="s">
        <v>116</v>
      </c>
      <c r="B7" t="s">
        <v>117</v>
      </c>
      <c r="F7" s="6"/>
      <c r="G7" s="7" t="s">
        <v>200</v>
      </c>
      <c r="H7" s="6" t="s">
        <v>187</v>
      </c>
      <c r="I7" s="6" t="s">
        <v>201</v>
      </c>
      <c r="J7" s="6"/>
      <c r="S7" t="s">
        <v>80</v>
      </c>
      <c r="T7" t="s">
        <v>81</v>
      </c>
      <c r="U7" t="s">
        <v>118</v>
      </c>
      <c r="V7" t="s">
        <v>119</v>
      </c>
    </row>
    <row r="8" spans="1:27" x14ac:dyDescent="0.25">
      <c r="A8" t="s">
        <v>120</v>
      </c>
      <c r="B8" t="s">
        <v>121</v>
      </c>
      <c r="F8" s="6"/>
      <c r="G8" s="7" t="s">
        <v>202</v>
      </c>
      <c r="H8" s="6" t="s">
        <v>191</v>
      </c>
      <c r="I8" s="6" t="s">
        <v>203</v>
      </c>
      <c r="J8" s="6"/>
      <c r="N8" t="str">
        <f>IF(COUNTIF('Formulário de Candidatura'!$O$101:$O$103,0)&gt;1,"solicitam","solicita")&amp;" a atribuição do apoio previsto na Resolução do Conselho do Governo n.º "&amp;regulamento&amp;", que aprova o Regulamento de atribuição de apoios financeiros às Associações Empresariais dos Açores destinadoa entidades públicas e privadas sem fins lucrativos, doravante denominadas por Associações Empresariais dos Açores (AEA),"</f>
        <v>solicita a atribuição do apoio previsto na Resolução do Conselho do Governo n.º 109/2025 de 30 de julho , que aprova o Regulamento de atribuição de apoios financeiros às Associações Empresariais dos Açores destinadoa entidades públicas e privadas sem fins lucrativos, doravante denominadas por Associações Empresariais dos Açores (AEA),</v>
      </c>
      <c r="S8" t="s">
        <v>80</v>
      </c>
      <c r="T8" t="s">
        <v>81</v>
      </c>
      <c r="U8" t="s">
        <v>122</v>
      </c>
      <c r="V8" t="s">
        <v>123</v>
      </c>
    </row>
    <row r="9" spans="1:27" x14ac:dyDescent="0.25">
      <c r="A9" t="s">
        <v>124</v>
      </c>
      <c r="B9" t="s">
        <v>92</v>
      </c>
      <c r="F9" s="6"/>
      <c r="G9" s="7" t="s">
        <v>204</v>
      </c>
      <c r="H9" s="6" t="s">
        <v>191</v>
      </c>
      <c r="I9" s="6" t="s">
        <v>205</v>
      </c>
      <c r="J9" s="6"/>
      <c r="N9" t="str">
        <f>" no valor máximo que lhe seja aplicável, após análise dos serviços da Direção Regional do Empreendedorismo e Competitividade, tendo conhecimento do enquadramento legal regional aplicável associado ao regime de apoio, "&amp;IF(COUNTIF('Formulário de Candidatura'!$O$101:$O$103,0)&gt;1,"declaram","declara")&amp;" que:"</f>
        <v xml:space="preserve"> no valor máximo que lhe seja aplicável, após análise dos serviços da Direção Regional do Empreendedorismo e Competitividade, tendo conhecimento do enquadramento legal regional aplicável associado ao regime de apoio, declara que:</v>
      </c>
    </row>
    <row r="10" spans="1:27" x14ac:dyDescent="0.25">
      <c r="A10" t="s">
        <v>125</v>
      </c>
      <c r="B10" t="s">
        <v>126</v>
      </c>
      <c r="F10" s="6"/>
      <c r="G10" s="7" t="s">
        <v>206</v>
      </c>
      <c r="H10" s="6" t="s">
        <v>188</v>
      </c>
      <c r="I10" s="6" t="s">
        <v>207</v>
      </c>
      <c r="J10" s="6"/>
      <c r="N10" t="s">
        <v>142</v>
      </c>
    </row>
    <row r="11" spans="1:27" x14ac:dyDescent="0.25">
      <c r="A11" t="s">
        <v>127</v>
      </c>
      <c r="B11" t="s">
        <v>128</v>
      </c>
      <c r="F11" s="6"/>
      <c r="G11" s="7" t="s">
        <v>208</v>
      </c>
      <c r="H11" s="6" t="s">
        <v>188</v>
      </c>
      <c r="I11" s="6" t="s">
        <v>209</v>
      </c>
      <c r="J11" s="6"/>
      <c r="N11" t="s">
        <v>145</v>
      </c>
    </row>
    <row r="12" spans="1:27" x14ac:dyDescent="0.25">
      <c r="A12" t="s">
        <v>129</v>
      </c>
      <c r="B12" t="s">
        <v>130</v>
      </c>
      <c r="F12" s="6"/>
      <c r="G12" s="7" t="s">
        <v>210</v>
      </c>
      <c r="H12" s="6" t="s">
        <v>188</v>
      </c>
      <c r="I12" s="6" t="s">
        <v>211</v>
      </c>
      <c r="J12" s="6"/>
      <c r="N12" t="s">
        <v>338</v>
      </c>
    </row>
    <row r="13" spans="1:27" x14ac:dyDescent="0.25">
      <c r="A13" t="s">
        <v>132</v>
      </c>
      <c r="B13" t="s">
        <v>133</v>
      </c>
      <c r="F13" s="6"/>
      <c r="G13" s="7" t="s">
        <v>212</v>
      </c>
      <c r="H13" s="6" t="s">
        <v>213</v>
      </c>
      <c r="I13" s="6" t="s">
        <v>214</v>
      </c>
      <c r="J13" s="6"/>
    </row>
    <row r="14" spans="1:27" x14ac:dyDescent="0.25">
      <c r="A14" t="s">
        <v>134</v>
      </c>
      <c r="B14" t="s">
        <v>135</v>
      </c>
      <c r="F14" s="6"/>
      <c r="G14" s="7" t="s">
        <v>215</v>
      </c>
      <c r="H14" s="6" t="s">
        <v>216</v>
      </c>
      <c r="I14" s="6" t="s">
        <v>217</v>
      </c>
      <c r="J14" s="6"/>
    </row>
    <row r="15" spans="1:27" x14ac:dyDescent="0.25">
      <c r="A15" t="s">
        <v>136</v>
      </c>
      <c r="B15" t="s">
        <v>137</v>
      </c>
      <c r="F15" s="6"/>
      <c r="G15" s="7" t="s">
        <v>218</v>
      </c>
      <c r="H15" s="6" t="s">
        <v>216</v>
      </c>
      <c r="I15" s="6" t="s">
        <v>219</v>
      </c>
      <c r="J15" s="6"/>
    </row>
    <row r="16" spans="1:27" x14ac:dyDescent="0.25">
      <c r="A16" t="s">
        <v>138</v>
      </c>
      <c r="B16" t="s">
        <v>139</v>
      </c>
      <c r="F16" s="6"/>
      <c r="G16" s="7" t="s">
        <v>105</v>
      </c>
      <c r="H16" s="6" t="s">
        <v>216</v>
      </c>
      <c r="I16" s="6" t="s">
        <v>220</v>
      </c>
      <c r="J16" s="6"/>
    </row>
    <row r="17" spans="1:13" x14ac:dyDescent="0.25">
      <c r="A17" t="s">
        <v>140</v>
      </c>
      <c r="B17" t="s">
        <v>141</v>
      </c>
      <c r="F17" s="6"/>
      <c r="G17" s="7" t="s">
        <v>221</v>
      </c>
      <c r="H17" s="6" t="s">
        <v>216</v>
      </c>
      <c r="I17" s="6" t="s">
        <v>222</v>
      </c>
      <c r="J17" s="6"/>
    </row>
    <row r="18" spans="1:13" x14ac:dyDescent="0.25">
      <c r="A18" t="s">
        <v>143</v>
      </c>
      <c r="B18" t="s">
        <v>144</v>
      </c>
      <c r="F18" s="6"/>
      <c r="G18" s="7" t="s">
        <v>223</v>
      </c>
      <c r="H18" s="6" t="s">
        <v>216</v>
      </c>
      <c r="I18" s="6" t="s">
        <v>224</v>
      </c>
      <c r="J18" s="6"/>
    </row>
    <row r="19" spans="1:13" x14ac:dyDescent="0.25">
      <c r="A19" t="s">
        <v>146</v>
      </c>
      <c r="B19" t="s">
        <v>147</v>
      </c>
      <c r="F19" s="6"/>
      <c r="G19" s="7" t="s">
        <v>225</v>
      </c>
      <c r="H19" s="6" t="s">
        <v>216</v>
      </c>
      <c r="I19" s="6" t="s">
        <v>226</v>
      </c>
      <c r="J19" s="6"/>
    </row>
    <row r="20" spans="1:13" x14ac:dyDescent="0.25">
      <c r="A20" t="s">
        <v>148</v>
      </c>
      <c r="B20" t="s">
        <v>149</v>
      </c>
      <c r="F20" s="6"/>
      <c r="G20" s="7" t="s">
        <v>227</v>
      </c>
      <c r="H20" s="6" t="s">
        <v>193</v>
      </c>
      <c r="I20" s="6" t="s">
        <v>228</v>
      </c>
      <c r="J20" s="6"/>
    </row>
    <row r="21" spans="1:13" x14ac:dyDescent="0.25">
      <c r="A21" t="s">
        <v>150</v>
      </c>
      <c r="B21" t="s">
        <v>151</v>
      </c>
      <c r="M21" t="s">
        <v>154</v>
      </c>
    </row>
    <row r="22" spans="1:13" x14ac:dyDescent="0.25">
      <c r="A22" t="s">
        <v>155</v>
      </c>
      <c r="B22" t="s">
        <v>156</v>
      </c>
      <c r="M22" t="s">
        <v>158</v>
      </c>
    </row>
    <row r="23" spans="1:13" ht="17.25" customHeight="1" x14ac:dyDescent="0.25">
      <c r="A23" t="s">
        <v>159</v>
      </c>
      <c r="B23" t="s">
        <v>160</v>
      </c>
    </row>
    <row r="24" spans="1:13" x14ac:dyDescent="0.25">
      <c r="A24" t="s">
        <v>162</v>
      </c>
      <c r="B24" t="s">
        <v>163</v>
      </c>
    </row>
    <row r="25" spans="1:13" x14ac:dyDescent="0.25">
      <c r="A25" t="s">
        <v>164</v>
      </c>
      <c r="B25" t="s">
        <v>107</v>
      </c>
      <c r="F25" s="7"/>
    </row>
    <row r="26" spans="1:13" x14ac:dyDescent="0.25">
      <c r="A26" s="18" t="s">
        <v>165</v>
      </c>
      <c r="B26" t="s">
        <v>166</v>
      </c>
      <c r="F26" s="7"/>
    </row>
    <row r="27" spans="1:13" x14ac:dyDescent="0.25">
      <c r="A27" t="s">
        <v>167</v>
      </c>
      <c r="B27" t="s">
        <v>168</v>
      </c>
      <c r="F27" s="7"/>
    </row>
    <row r="28" spans="1:13" x14ac:dyDescent="0.25">
      <c r="A28" t="s">
        <v>169</v>
      </c>
      <c r="B28" t="s">
        <v>170</v>
      </c>
      <c r="F28" s="7"/>
    </row>
    <row r="29" spans="1:13" x14ac:dyDescent="0.25">
      <c r="A29" t="s">
        <v>171</v>
      </c>
      <c r="B29" t="s">
        <v>172</v>
      </c>
      <c r="F29" s="7"/>
    </row>
    <row r="30" spans="1:13" x14ac:dyDescent="0.25">
      <c r="A30" t="s">
        <v>173</v>
      </c>
      <c r="B30" t="s">
        <v>174</v>
      </c>
      <c r="F30" s="7"/>
    </row>
    <row r="31" spans="1:13" x14ac:dyDescent="0.25">
      <c r="F31" s="7"/>
    </row>
    <row r="37" spans="2:10" x14ac:dyDescent="0.25">
      <c r="C37" s="3" t="e">
        <f>+SUM(#REF!)</f>
        <v>#REF!</v>
      </c>
      <c r="F37" s="10" t="s">
        <v>152</v>
      </c>
      <c r="G37" s="89" t="s">
        <v>153</v>
      </c>
    </row>
    <row r="38" spans="2:10" x14ac:dyDescent="0.25">
      <c r="B38" s="1" t="s">
        <v>54</v>
      </c>
      <c r="C38" s="3" t="e">
        <f>MIN(C37*0.8, 100000)</f>
        <v>#REF!</v>
      </c>
      <c r="F38" s="10" t="s">
        <v>157</v>
      </c>
      <c r="G38" s="30" t="str">
        <f>"Divisão_Comércio_Resolução_109/2025"&amp;": "&amp;nif_promotor&amp;" - "&amp;nome_promotor</f>
        <v xml:space="preserve">Divisão_Comércio_Resolução_109/2025:  - </v>
      </c>
    </row>
    <row r="39" spans="2:10" ht="409.5" x14ac:dyDescent="0.25">
      <c r="B39" s="1" t="s">
        <v>55</v>
      </c>
      <c r="C39" s="3" t="e">
        <f>+C41-C38</f>
        <v>#REF!</v>
      </c>
      <c r="F39" s="10" t="s">
        <v>161</v>
      </c>
      <c r="G39" s="31" t="s">
        <v>246</v>
      </c>
      <c r="J39" s="23"/>
    </row>
    <row r="40" spans="2:10" x14ac:dyDescent="0.25">
      <c r="B40" s="1" t="s">
        <v>56</v>
      </c>
      <c r="C40" s="4">
        <f>IFERROR(C38/C39,0)</f>
        <v>0</v>
      </c>
    </row>
    <row r="41" spans="2:10" x14ac:dyDescent="0.25">
      <c r="B41" s="1" t="s">
        <v>58</v>
      </c>
      <c r="C41" s="2">
        <v>50000</v>
      </c>
    </row>
    <row r="42" spans="2:10" x14ac:dyDescent="0.25">
      <c r="B42" s="1" t="s">
        <v>59</v>
      </c>
      <c r="C42" s="2">
        <f>MIN(C43*0.8, 50000)</f>
        <v>0</v>
      </c>
    </row>
    <row r="43" spans="2:10" x14ac:dyDescent="0.25">
      <c r="B43" s="1" t="s">
        <v>60</v>
      </c>
      <c r="C43" s="16">
        <f>+SUM(E48:E26136)</f>
        <v>0</v>
      </c>
    </row>
    <row r="44" spans="2:10" x14ac:dyDescent="0.25">
      <c r="B44" s="15" t="s">
        <v>61</v>
      </c>
      <c r="C44" s="3" t="e">
        <f>+C39</f>
        <v>#REF!</v>
      </c>
    </row>
    <row r="45" spans="2:10" x14ac:dyDescent="0.25">
      <c r="B45" s="1" t="str">
        <f>+B40</f>
        <v>APOIO DISPONÍVEL (PROMOTOR)</v>
      </c>
      <c r="C45" s="3">
        <f>+C43</f>
        <v>0</v>
      </c>
    </row>
    <row r="46" spans="2:10" x14ac:dyDescent="0.25">
      <c r="B46" s="1" t="str">
        <f>+B44</f>
        <v>VALOR DE APOIO APURADO (DREC)</v>
      </c>
      <c r="C46" s="4">
        <v>0.8</v>
      </c>
    </row>
    <row r="47" spans="2:10" x14ac:dyDescent="0.25">
      <c r="B47" s="1" t="s">
        <v>53</v>
      </c>
    </row>
    <row r="48" spans="2:10" x14ac:dyDescent="0.25">
      <c r="B48" s="2"/>
    </row>
    <row r="50" spans="2:7" x14ac:dyDescent="0.25">
      <c r="G50" t="s">
        <v>175</v>
      </c>
    </row>
    <row r="60" spans="2:7" x14ac:dyDescent="0.25">
      <c r="B60" t="s">
        <v>183</v>
      </c>
      <c r="C60" t="s">
        <v>184</v>
      </c>
    </row>
    <row r="61" spans="2:7" x14ac:dyDescent="0.25">
      <c r="B61" t="s">
        <v>189</v>
      </c>
      <c r="C61">
        <v>400</v>
      </c>
    </row>
    <row r="62" spans="2:7" x14ac:dyDescent="0.25">
      <c r="B62" t="s">
        <v>187</v>
      </c>
      <c r="C62">
        <v>400</v>
      </c>
    </row>
    <row r="63" spans="2:7" x14ac:dyDescent="0.25">
      <c r="B63" t="s">
        <v>190</v>
      </c>
      <c r="C63">
        <v>250</v>
      </c>
    </row>
    <row r="64" spans="2:7" x14ac:dyDescent="0.25">
      <c r="B64" t="s">
        <v>188</v>
      </c>
      <c r="C64">
        <v>250</v>
      </c>
    </row>
    <row r="65" spans="2:3" x14ac:dyDescent="0.25">
      <c r="B65" t="s">
        <v>192</v>
      </c>
      <c r="C65">
        <v>50</v>
      </c>
    </row>
    <row r="66" spans="2:3" x14ac:dyDescent="0.25">
      <c r="B66" t="s">
        <v>191</v>
      </c>
      <c r="C66">
        <v>50</v>
      </c>
    </row>
    <row r="67" spans="2:3" x14ac:dyDescent="0.25">
      <c r="B67" t="s">
        <v>193</v>
      </c>
      <c r="C67">
        <v>10</v>
      </c>
    </row>
    <row r="68" spans="2:3" x14ac:dyDescent="0.25">
      <c r="B68" t="s">
        <v>82</v>
      </c>
      <c r="C68">
        <v>10</v>
      </c>
    </row>
    <row r="69" spans="2:3" x14ac:dyDescent="0.25">
      <c r="B69" t="s">
        <v>194</v>
      </c>
      <c r="C69">
        <v>10</v>
      </c>
    </row>
  </sheetData>
  <conditionalFormatting sqref="C37:C45">
    <cfRule type="cellIs" dxfId="0" priority="2" operator="equal">
      <formula>TRUE</formula>
    </cfRule>
  </conditionalFormatting>
  <hyperlinks>
    <hyperlink ref="G37" r:id="rId1" xr:uid="{797C067F-AB9F-41A8-8C3E-AFC237E064F6}"/>
  </hyperlinks>
  <pageMargins left="0.7" right="0.7" top="0.75" bottom="0.75" header="0.3" footer="0.3"/>
  <tableParts count="6">
    <tablePart r:id="rId2"/>
    <tablePart r:id="rId3"/>
    <tablePart r:id="rId4"/>
    <tablePart r:id="rId5"/>
    <tablePart r:id="rId6"/>
    <tablePart r:id="rId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46F26F289CEEC499847A7F62C4DEB16" ma:contentTypeVersion="18" ma:contentTypeDescription="Criar um novo documento." ma:contentTypeScope="" ma:versionID="1e695bc2db090469bd777fb7b66364df">
  <xsd:schema xmlns:xsd="http://www.w3.org/2001/XMLSchema" xmlns:xs="http://www.w3.org/2001/XMLSchema" xmlns:p="http://schemas.microsoft.com/office/2006/metadata/properties" xmlns:ns2="f7d917ce-e65f-4df9-bafd-746130180bfc" xmlns:ns3="8ddf19c4-4bd1-4296-b2ab-6cdaa466646c" targetNamespace="http://schemas.microsoft.com/office/2006/metadata/properties" ma:root="true" ma:fieldsID="753a406a4d4e3ad29857518b2c40b068" ns2:_="" ns3:_="">
    <xsd:import namespace="f7d917ce-e65f-4df9-bafd-746130180bfc"/>
    <xsd:import namespace="8ddf19c4-4bd1-4296-b2ab-6cdaa466646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d917ce-e65f-4df9-bafd-746130180b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Etiquetas de Imagem" ma:readOnly="false" ma:fieldId="{5cf76f15-5ced-4ddc-b409-7134ff3c332f}" ma:taxonomyMulti="true" ma:sspId="784b9655-aaa1-45fb-b050-bb2a8ca8c52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ddf19c4-4bd1-4296-b2ab-6cdaa466646c" elementFormDefault="qualified">
    <xsd:import namespace="http://schemas.microsoft.com/office/2006/documentManagement/types"/>
    <xsd:import namespace="http://schemas.microsoft.com/office/infopath/2007/PartnerControls"/>
    <xsd:element name="SharedWithUsers" ma:index="19"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hes de Partilhado Com" ma:internalName="SharedWithDetails" ma:readOnly="true">
      <xsd:simpleType>
        <xsd:restriction base="dms:Note">
          <xsd:maxLength value="255"/>
        </xsd:restriction>
      </xsd:simpleType>
    </xsd:element>
    <xsd:element name="TaxCatchAll" ma:index="23" nillable="true" ma:displayName="Taxonomy Catch All Column" ma:hidden="true" ma:list="{eec229d9-32d8-4e0f-b89e-f8fbc6476cad}" ma:internalName="TaxCatchAll" ma:showField="CatchAllData" ma:web="8ddf19c4-4bd1-4296-b2ab-6cdaa466646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7d917ce-e65f-4df9-bafd-746130180bfc">
      <Terms xmlns="http://schemas.microsoft.com/office/infopath/2007/PartnerControls"/>
    </lcf76f155ced4ddcb4097134ff3c332f>
    <TaxCatchAll xmlns="8ddf19c4-4bd1-4296-b2ab-6cdaa466646c" xsi:nil="true"/>
  </documentManagement>
</p:properties>
</file>

<file path=customXml/itemProps1.xml><?xml version="1.0" encoding="utf-8"?>
<ds:datastoreItem xmlns:ds="http://schemas.openxmlformats.org/officeDocument/2006/customXml" ds:itemID="{0834B80E-072B-4E98-9B34-E1E40E3A17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d917ce-e65f-4df9-bafd-746130180bfc"/>
    <ds:schemaRef ds:uri="8ddf19c4-4bd1-4296-b2ab-6cdaa46664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30A386D-A4CF-4B05-865B-7FA8A573C2C1}">
  <ds:schemaRefs>
    <ds:schemaRef ds:uri="http://schemas.microsoft.com/sharepoint/v3/contenttype/forms"/>
  </ds:schemaRefs>
</ds:datastoreItem>
</file>

<file path=customXml/itemProps3.xml><?xml version="1.0" encoding="utf-8"?>
<ds:datastoreItem xmlns:ds="http://schemas.openxmlformats.org/officeDocument/2006/customXml" ds:itemID="{89335B62-6749-4B42-B203-1C5C8F1016EB}">
  <ds:schemaRefs>
    <ds:schemaRef ds:uri="http://purl.org/dc/elements/1.1/"/>
    <ds:schemaRef ds:uri="f7d917ce-e65f-4df9-bafd-746130180bfc"/>
    <ds:schemaRef ds:uri="http://schemas.openxmlformats.org/package/2006/metadata/core-properties"/>
    <ds:schemaRef ds:uri="http://www.w3.org/XML/1998/namespace"/>
    <ds:schemaRef ds:uri="http://schemas.microsoft.com/office/2006/documentManagement/types"/>
    <ds:schemaRef ds:uri="http://purl.org/dc/terms/"/>
    <ds:schemaRef ds:uri="http://schemas.microsoft.com/office/2006/metadata/properties"/>
    <ds:schemaRef ds:uri="http://schemas.microsoft.com/office/infopath/2007/PartnerControls"/>
    <ds:schemaRef ds:uri="8ddf19c4-4bd1-4296-b2ab-6cdaa466646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4</vt:i4>
      </vt:variant>
      <vt:variant>
        <vt:lpstr>Intervalos com Nome</vt:lpstr>
      </vt:variant>
      <vt:variant>
        <vt:i4>37</vt:i4>
      </vt:variant>
    </vt:vector>
  </HeadingPairs>
  <TitlesOfParts>
    <vt:vector size="41" baseType="lpstr">
      <vt:lpstr>Formulário de Candidatura</vt:lpstr>
      <vt:lpstr>Pedido de Pagamento</vt:lpstr>
      <vt:lpstr>Mapas Auxiliares </vt:lpstr>
      <vt:lpstr>cfg</vt:lpstr>
      <vt:lpstr>'Formulário de Candidatura'!Área_de_Impressão</vt:lpstr>
      <vt:lpstr>concelho</vt:lpstr>
      <vt:lpstr>concelho_aux</vt:lpstr>
      <vt:lpstr>decla_1</vt:lpstr>
      <vt:lpstr>decla_2</vt:lpstr>
      <vt:lpstr>decla_3</vt:lpstr>
      <vt:lpstr>decla_a</vt:lpstr>
      <vt:lpstr>decla_b</vt:lpstr>
      <vt:lpstr>decla_nif</vt:lpstr>
      <vt:lpstr>decla_qualidade</vt:lpstr>
      <vt:lpstr>email_alias</vt:lpstr>
      <vt:lpstr>email_assunto</vt:lpstr>
      <vt:lpstr>email_corpo</vt:lpstr>
      <vt:lpstr>'Mapas Auxiliares '!freg_4801</vt:lpstr>
      <vt:lpstr>'Pedido de Pagamento'!freg_4801</vt:lpstr>
      <vt:lpstr>freg_4801</vt:lpstr>
      <vt:lpstr>'Mapas Auxiliares '!freg_4802</vt:lpstr>
      <vt:lpstr>'Pedido de Pagamento'!freg_4802</vt:lpstr>
      <vt:lpstr>freg_4802</vt:lpstr>
      <vt:lpstr>ID_erro_blc</vt:lpstr>
      <vt:lpstr>ID_nif_1</vt:lpstr>
      <vt:lpstr>ID_nif_2</vt:lpstr>
      <vt:lpstr>ID_nif_3</vt:lpstr>
      <vt:lpstr>ID_nome_1</vt:lpstr>
      <vt:lpstr>ID_nome_2</vt:lpstr>
      <vt:lpstr>ID_nome_3</vt:lpstr>
      <vt:lpstr>ID_qualidade_1</vt:lpstr>
      <vt:lpstr>ID_qualidade_2</vt:lpstr>
      <vt:lpstr>ID_qualidade_3</vt:lpstr>
      <vt:lpstr>ID_valid_1</vt:lpstr>
      <vt:lpstr>ID_valid_2</vt:lpstr>
      <vt:lpstr>ID_valid_3</vt:lpstr>
      <vt:lpstr>nif_promotor</vt:lpstr>
      <vt:lpstr>nome_promotor</vt:lpstr>
      <vt:lpstr>regulamento</vt:lpstr>
      <vt:lpstr>'Pedido de Pagamento'!teste</vt:lpstr>
      <vt:lpstr>'Pedido de Pagamento'!tp_desp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Filipa A. Medeiros</dc:creator>
  <cp:keywords/>
  <dc:description/>
  <cp:lastModifiedBy>Paula CVG. Cabral</cp:lastModifiedBy>
  <cp:revision/>
  <cp:lastPrinted>2025-08-22T19:50:48Z</cp:lastPrinted>
  <dcterms:created xsi:type="dcterms:W3CDTF">2025-02-11T17:09:20Z</dcterms:created>
  <dcterms:modified xsi:type="dcterms:W3CDTF">2025-09-24T15:45:08Z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0x010100346F26F289CEEC499847A7F62C4DEB16</vt:lpwstr>
  </property>
  <property fmtid="{D5CDD505-2E9C-101B-9397-08002B2CF9AE}" pid="3" name="MediaServiceImageTags">
    <vt:lpwstr/>
  </property>
</Properties>
</file>